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рафик" sheetId="1" state="visible" r:id="rId1"/>
    <sheet name="Регламент" sheetId="2" state="visible" r:id="rId2"/>
    <sheet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yyyy-mm-dd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10201D"/>
      <sz val="15"/>
    </font>
    <font>
      <color rgb="005B6B67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0E7C66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DDE5E2"/>
      </left>
      <right style="thin">
        <color rgb="00DDE5E2"/>
      </right>
      <top style="thin">
        <color rgb="00DDE5E2"/>
      </top>
      <bottom style="thin">
        <color rgb="00DDE5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6" fontId="0" fillId="4" borderId="1" pivotButton="0" quotePrefix="0" xfId="0"/>
    <xf numFmtId="3" fontId="0" fillId="4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FFE3B3"/>
        </patternFill>
      </fill>
    </dxf>
    <dxf>
      <font>
        <b val="1"/>
      </font>
      <fill>
        <patternFill patternType="solid">
          <fgColor rgb="00F8D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0" customWidth="1" min="3" max="3"/>
    <col width="12" customWidth="1" min="4" max="4"/>
    <col width="11" customWidth="1" min="5" max="5"/>
    <col width="12" customWidth="1" min="6" max="6"/>
    <col width="11" customWidth="1" min="7" max="7"/>
    <col width="12" customWidth="1" min="8" max="8"/>
    <col width="10" customWidth="1" min="9" max="9"/>
    <col width="12" customWidth="1" min="10" max="10"/>
    <col width="12" customWidth="1" min="11" max="11"/>
    <col width="10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6" customWidth="1" min="18" max="18"/>
  </cols>
  <sheetData>
    <row r="1">
      <c r="A1" s="1" t="inlineStr">
        <is>
          <t>График ТО по моточасам</t>
        </is>
      </c>
    </row>
    <row r="2">
      <c r="A2" s="2" t="inlineStr">
        <is>
          <t>Жёлтые ячейки заполняете вы, зелёные считаются сами. Grada — CRM с ИИ-помощником для дилеров спецтехники · gradacrm.ru</t>
        </is>
      </c>
    </row>
    <row r="3">
      <c r="A3" s="3" t="inlineStr">
        <is>
          <t>Напоминать за, дней:</t>
        </is>
      </c>
      <c r="B3" s="4" t="n">
        <v>14</v>
      </c>
      <c r="D3" s="3" t="inlineStr">
        <is>
          <t>Сегодня:</t>
        </is>
      </c>
      <c r="E3" s="5">
        <f>TODAY()</f>
        <v/>
      </c>
    </row>
    <row r="5" ht="45" customHeight="1">
      <c r="A5" s="6" t="inlineStr">
        <is>
          <t>Клиент</t>
        </is>
      </c>
      <c r="B5" s="6" t="inlineStr">
        <is>
          <t>Машина</t>
        </is>
      </c>
      <c r="C5" s="6" t="inlineStr">
        <is>
          <t>Тип техники</t>
        </is>
      </c>
      <c r="D5" s="6" t="inlineStr">
        <is>
          <t>Последний замер: дата</t>
        </is>
      </c>
      <c r="E5" s="6" t="inlineStr">
        <is>
          <t>Последний замер: м/ч</t>
        </is>
      </c>
      <c r="F5" s="6" t="inlineStr">
        <is>
          <t>Предыдущий замер: дата</t>
        </is>
      </c>
      <c r="G5" s="6" t="inlineStr">
        <is>
          <t>Предыдущий замер: м/ч</t>
        </is>
      </c>
      <c r="H5" s="6" t="inlineStr">
        <is>
          <t>Последнее ТО: дата</t>
        </is>
      </c>
      <c r="I5" s="6" t="inlineStr">
        <is>
          <t>Темп, м/ч в день</t>
        </is>
      </c>
      <c r="J5" s="6" t="inlineStr">
        <is>
          <t>Наработка сегодня (оценка)</t>
        </is>
      </c>
      <c r="K5" s="6" t="inlineStr">
        <is>
          <t>Следующее ТО на, м/ч</t>
        </is>
      </c>
      <c r="L5" s="6" t="inlineStr">
        <is>
          <t>Какое ТО</t>
        </is>
      </c>
      <c r="M5" s="6" t="inlineStr">
        <is>
          <t>Дата по моточасам</t>
        </is>
      </c>
      <c r="N5" s="6" t="inlineStr">
        <is>
          <t>Дата по календарю</t>
        </is>
      </c>
      <c r="O5" s="6" t="inlineStr">
        <is>
          <t>Ориентир даты ТО</t>
        </is>
      </c>
      <c r="P5" s="6" t="inlineStr">
        <is>
          <t>Позвонить</t>
        </is>
      </c>
      <c r="Q5" s="6" t="inlineStr">
        <is>
          <t>Статус</t>
        </is>
      </c>
      <c r="R5" s="6" t="inlineStr">
        <is>
          <t>Записан на, комментарий</t>
        </is>
      </c>
    </row>
    <row r="6">
      <c r="A6" s="7" t="inlineStr">
        <is>
          <t>ООО «Горный берег»</t>
        </is>
      </c>
      <c r="B6" s="7" t="inlineStr">
        <is>
          <t>Экскаватор 40 т</t>
        </is>
      </c>
      <c r="C6" s="7" t="inlineStr">
        <is>
          <t>Экскаватор</t>
        </is>
      </c>
      <c r="D6" s="8" t="n">
        <v>46280</v>
      </c>
      <c r="E6" s="7" t="n">
        <v>8270</v>
      </c>
      <c r="F6" s="8" t="n">
        <v>46218</v>
      </c>
      <c r="G6" s="7" t="n">
        <v>7900</v>
      </c>
      <c r="H6" s="8" t="n"/>
      <c r="I6" s="9">
        <f>IF(OR($C6="",D6="",E6=""),"",IF(AND(F6&lt;&gt;"",G6&lt;&gt;"",D6&gt;F6,E6&gt;G6),(E6-G6)/(D6-F6),IFERROR(VLOOKUP($C6,'Регламент'!$A$5:$G$40,6,FALSE)/365,"")))</f>
        <v/>
      </c>
      <c r="J6" s="10">
        <f>IF(OR(I6="",I6&lt;=0),"",E6+I6*MAX(0,$E$3-D6))</f>
        <v/>
      </c>
      <c r="K6" s="10">
        <f>IF(J6="","",IFERROR((INT(J6/VLOOKUP($C6,'Регламент'!$A$5:$G$40,2,FALSE))+1)*VLOOKUP($C6,'Регламент'!$A$5:$G$40,2,FALSE),""))</f>
        <v/>
      </c>
      <c r="L6" s="11">
        <f>IF(K6="","",IF(IFERROR(MOD(K6,VLOOKUP($C6,'Регламент'!$A$5:$G$40,5,FALSE)),1)=0,"ТО-"&amp;VLOOKUP($C6,'Регламент'!$A$5:$G$40,5,FALSE),IF(IFERROR(MOD(K6,VLOOKUP($C6,'Регламент'!$A$5:$G$40,4,FALSE)),1)=0,"ТО-"&amp;VLOOKUP($C6,'Регламент'!$A$5:$G$40,4,FALSE),IF(IFERROR(MOD(K6,VLOOKUP($C6,'Регламент'!$A$5:$G$40,3,FALSE)),1)=0,"ТО-"&amp;VLOOKUP($C6,'Регламент'!$A$5:$G$40,3,FALSE),"ТО-"&amp;VLOOKUP($C6,'Регламент'!$A$5:$G$40,2,FALSE)))))</f>
        <v/>
      </c>
      <c r="M6" s="12">
        <f>IF(K6="","",$E$3+(K6-J6)/I6)</f>
        <v/>
      </c>
      <c r="N6" s="12">
        <f>IF(H6="","",IFERROR(IF(VLOOKUP($C6,'Регламент'!$A$5:$G$40,7,FALSE)&gt;0,EDATE(H6,VLOOKUP($C6,'Регламент'!$A$5:$G$40,7,FALSE)),""),""))</f>
        <v/>
      </c>
      <c r="O6" s="12">
        <f>IF(AND(M6="",N6=""),"",IF(M6="",N6,IF(N6="",M6,MIN(M6,N6))))</f>
        <v/>
      </c>
      <c r="P6" s="12">
        <f>IF(O6="","",O6-$B$3)</f>
        <v/>
      </c>
      <c r="Q6" s="11">
        <f>IF(O6="","",IF(O6&lt;$E$3,"Срок прошёл",IF(P6&lt;=$E$3,"Звонить","По плану")))</f>
        <v/>
      </c>
      <c r="R6" s="7" t="n"/>
    </row>
    <row r="7">
      <c r="A7" s="7" t="inlineStr">
        <is>
          <t>ООО «Лесной массив»</t>
        </is>
      </c>
      <c r="B7" s="7" t="inlineStr">
        <is>
          <t>Фронтальный погрузчик</t>
        </is>
      </c>
      <c r="C7" s="7" t="inlineStr">
        <is>
          <t>Фронтальный погрузчик</t>
        </is>
      </c>
      <c r="D7" s="8" t="n">
        <v>46285</v>
      </c>
      <c r="E7" s="7" t="n">
        <v>3910</v>
      </c>
      <c r="F7" s="8" t="n">
        <v>46193</v>
      </c>
      <c r="G7" s="7" t="n">
        <v>3270</v>
      </c>
      <c r="H7" s="8" t="n"/>
      <c r="I7" s="9">
        <f>IF(OR($C7="",D7="",E7=""),"",IF(AND(F7&lt;&gt;"",G7&lt;&gt;"",D7&gt;F7,E7&gt;G7),(E7-G7)/(D7-F7),IFERROR(VLOOKUP($C7,'Регламент'!$A$5:$G$40,6,FALSE)/365,"")))</f>
        <v/>
      </c>
      <c r="J7" s="10">
        <f>IF(OR(I7="",I7&lt;=0),"",E7+I7*MAX(0,$E$3-D7))</f>
        <v/>
      </c>
      <c r="K7" s="10">
        <f>IF(J7="","",IFERROR((INT(J7/VLOOKUP($C7,'Регламент'!$A$5:$G$40,2,FALSE))+1)*VLOOKUP($C7,'Регламент'!$A$5:$G$40,2,FALSE),""))</f>
        <v/>
      </c>
      <c r="L7" s="11">
        <f>IF(K7="","",IF(IFERROR(MOD(K7,VLOOKUP($C7,'Регламент'!$A$5:$G$40,5,FALSE)),1)=0,"ТО-"&amp;VLOOKUP($C7,'Регламент'!$A$5:$G$40,5,FALSE),IF(IFERROR(MOD(K7,VLOOKUP($C7,'Регламент'!$A$5:$G$40,4,FALSE)),1)=0,"ТО-"&amp;VLOOKUP($C7,'Регламент'!$A$5:$G$40,4,FALSE),IF(IFERROR(MOD(K7,VLOOKUP($C7,'Регламент'!$A$5:$G$40,3,FALSE)),1)=0,"ТО-"&amp;VLOOKUP($C7,'Регламент'!$A$5:$G$40,3,FALSE),"ТО-"&amp;VLOOKUP($C7,'Регламент'!$A$5:$G$40,2,FALSE)))))</f>
        <v/>
      </c>
      <c r="M7" s="12">
        <f>IF(K7="","",$E$3+(K7-J7)/I7)</f>
        <v/>
      </c>
      <c r="N7" s="12">
        <f>IF(H7="","",IFERROR(IF(VLOOKUP($C7,'Регламент'!$A$5:$G$40,7,FALSE)&gt;0,EDATE(H7,VLOOKUP($C7,'Регламент'!$A$5:$G$40,7,FALSE)),""),""))</f>
        <v/>
      </c>
      <c r="O7" s="12">
        <f>IF(AND(M7="",N7=""),"",IF(M7="",N7,IF(N7="",M7,MIN(M7,N7))))</f>
        <v/>
      </c>
      <c r="P7" s="12">
        <f>IF(O7="","",O7-$B$3)</f>
        <v/>
      </c>
      <c r="Q7" s="11">
        <f>IF(O7="","",IF(O7&lt;$E$3,"Срок прошёл",IF(P7&lt;=$E$3,"Звонить","По плану")))</f>
        <v/>
      </c>
      <c r="R7" s="7" t="n"/>
    </row>
    <row r="8">
      <c r="A8" s="7" t="inlineStr">
        <is>
          <t>ООО «СтройДор»</t>
        </is>
      </c>
      <c r="B8" s="7" t="inlineStr">
        <is>
          <t>Экскаватор-погрузчик</t>
        </is>
      </c>
      <c r="C8" s="7" t="inlineStr">
        <is>
          <t>Экскаватор-погрузчик</t>
        </is>
      </c>
      <c r="D8" s="8" t="n">
        <v>46254</v>
      </c>
      <c r="E8" s="7" t="n">
        <v>2450</v>
      </c>
      <c r="F8" s="8" t="n"/>
      <c r="G8" s="7" t="n"/>
      <c r="H8" s="8" t="n">
        <v>45976</v>
      </c>
      <c r="I8" s="9">
        <f>IF(OR($C8="",D8="",E8=""),"",IF(AND(F8&lt;&gt;"",G8&lt;&gt;"",D8&gt;F8,E8&gt;G8),(E8-G8)/(D8-F8),IFERROR(VLOOKUP($C8,'Регламент'!$A$5:$G$40,6,FALSE)/365,"")))</f>
        <v/>
      </c>
      <c r="J8" s="10">
        <f>IF(OR(I8="",I8&lt;=0),"",E8+I8*MAX(0,$E$3-D8))</f>
        <v/>
      </c>
      <c r="K8" s="10">
        <f>IF(J8="","",IFERROR((INT(J8/VLOOKUP($C8,'Регламент'!$A$5:$G$40,2,FALSE))+1)*VLOOKUP($C8,'Регламент'!$A$5:$G$40,2,FALSE),""))</f>
        <v/>
      </c>
      <c r="L8" s="11">
        <f>IF(K8="","",IF(IFERROR(MOD(K8,VLOOKUP($C8,'Регламент'!$A$5:$G$40,5,FALSE)),1)=0,"ТО-"&amp;VLOOKUP($C8,'Регламент'!$A$5:$G$40,5,FALSE),IF(IFERROR(MOD(K8,VLOOKUP($C8,'Регламент'!$A$5:$G$40,4,FALSE)),1)=0,"ТО-"&amp;VLOOKUP($C8,'Регламент'!$A$5:$G$40,4,FALSE),IF(IFERROR(MOD(K8,VLOOKUP($C8,'Регламент'!$A$5:$G$40,3,FALSE)),1)=0,"ТО-"&amp;VLOOKUP($C8,'Регламент'!$A$5:$G$40,3,FALSE),"ТО-"&amp;VLOOKUP($C8,'Регламент'!$A$5:$G$40,2,FALSE)))))</f>
        <v/>
      </c>
      <c r="M8" s="12">
        <f>IF(K8="","",$E$3+(K8-J8)/I8)</f>
        <v/>
      </c>
      <c r="N8" s="12">
        <f>IF(H8="","",IFERROR(IF(VLOOKUP($C8,'Регламент'!$A$5:$G$40,7,FALSE)&gt;0,EDATE(H8,VLOOKUP($C8,'Регламент'!$A$5:$G$40,7,FALSE)),""),""))</f>
        <v/>
      </c>
      <c r="O8" s="12">
        <f>IF(AND(M8="",N8=""),"",IF(M8="",N8,IF(N8="",M8,MIN(M8,N8))))</f>
        <v/>
      </c>
      <c r="P8" s="12">
        <f>IF(O8="","",O8-$B$3)</f>
        <v/>
      </c>
      <c r="Q8" s="11">
        <f>IF(O8="","",IF(O8&lt;$E$3,"Срок прошёл",IF(P8&lt;=$E$3,"Звонить","По плану")))</f>
        <v/>
      </c>
      <c r="R8" s="7" t="n"/>
    </row>
    <row r="9">
      <c r="A9" s="7" t="n"/>
      <c r="B9" s="7" t="n"/>
      <c r="C9" s="7" t="n"/>
      <c r="D9" s="8" t="n"/>
      <c r="E9" s="7" t="n"/>
      <c r="F9" s="8" t="n"/>
      <c r="G9" s="7" t="n"/>
      <c r="H9" s="8" t="n"/>
      <c r="I9" s="9">
        <f>IF(OR($C9="",D9="",E9=""),"",IF(AND(F9&lt;&gt;"",G9&lt;&gt;"",D9&gt;F9,E9&gt;G9),(E9-G9)/(D9-F9),IFERROR(VLOOKUP($C9,'Регламент'!$A$5:$G$40,6,FALSE)/365,"")))</f>
        <v/>
      </c>
      <c r="J9" s="10">
        <f>IF(OR(I9="",I9&lt;=0),"",E9+I9*MAX(0,$E$3-D9))</f>
        <v/>
      </c>
      <c r="K9" s="10">
        <f>IF(J9="","",IFERROR((INT(J9/VLOOKUP($C9,'Регламент'!$A$5:$G$40,2,FALSE))+1)*VLOOKUP($C9,'Регламент'!$A$5:$G$40,2,FALSE),""))</f>
        <v/>
      </c>
      <c r="L9" s="11">
        <f>IF(K9="","",IF(IFERROR(MOD(K9,VLOOKUP($C9,'Регламент'!$A$5:$G$40,5,FALSE)),1)=0,"ТО-"&amp;VLOOKUP($C9,'Регламент'!$A$5:$G$40,5,FALSE),IF(IFERROR(MOD(K9,VLOOKUP($C9,'Регламент'!$A$5:$G$40,4,FALSE)),1)=0,"ТО-"&amp;VLOOKUP($C9,'Регламент'!$A$5:$G$40,4,FALSE),IF(IFERROR(MOD(K9,VLOOKUP($C9,'Регламент'!$A$5:$G$40,3,FALSE)),1)=0,"ТО-"&amp;VLOOKUP($C9,'Регламент'!$A$5:$G$40,3,FALSE),"ТО-"&amp;VLOOKUP($C9,'Регламент'!$A$5:$G$40,2,FALSE)))))</f>
        <v/>
      </c>
      <c r="M9" s="12">
        <f>IF(K9="","",$E$3+(K9-J9)/I9)</f>
        <v/>
      </c>
      <c r="N9" s="12">
        <f>IF(H9="","",IFERROR(IF(VLOOKUP($C9,'Регламент'!$A$5:$G$40,7,FALSE)&gt;0,EDATE(H9,VLOOKUP($C9,'Регламент'!$A$5:$G$40,7,FALSE)),""),""))</f>
        <v/>
      </c>
      <c r="O9" s="12">
        <f>IF(AND(M9="",N9=""),"",IF(M9="",N9,IF(N9="",M9,MIN(M9,N9))))</f>
        <v/>
      </c>
      <c r="P9" s="12">
        <f>IF(O9="","",O9-$B$3)</f>
        <v/>
      </c>
      <c r="Q9" s="11">
        <f>IF(O9="","",IF(O9&lt;$E$3,"Срок прошёл",IF(P9&lt;=$E$3,"Звонить","По плану")))</f>
        <v/>
      </c>
      <c r="R9" s="7" t="n"/>
    </row>
    <row r="10">
      <c r="A10" s="7" t="n"/>
      <c r="B10" s="7" t="n"/>
      <c r="C10" s="7" t="n"/>
      <c r="D10" s="8" t="n"/>
      <c r="E10" s="7" t="n"/>
      <c r="F10" s="8" t="n"/>
      <c r="G10" s="7" t="n"/>
      <c r="H10" s="8" t="n"/>
      <c r="I10" s="9">
        <f>IF(OR($C10="",D10="",E10=""),"",IF(AND(F10&lt;&gt;"",G10&lt;&gt;"",D10&gt;F10,E10&gt;G10),(E10-G10)/(D10-F10),IFERROR(VLOOKUP($C10,'Регламент'!$A$5:$G$40,6,FALSE)/365,"")))</f>
        <v/>
      </c>
      <c r="J10" s="10">
        <f>IF(OR(I10="",I10&lt;=0),"",E10+I10*MAX(0,$E$3-D10))</f>
        <v/>
      </c>
      <c r="K10" s="10">
        <f>IF(J10="","",IFERROR((INT(J10/VLOOKUP($C10,'Регламент'!$A$5:$G$40,2,FALSE))+1)*VLOOKUP($C10,'Регламент'!$A$5:$G$40,2,FALSE),""))</f>
        <v/>
      </c>
      <c r="L10" s="11">
        <f>IF(K10="","",IF(IFERROR(MOD(K10,VLOOKUP($C10,'Регламент'!$A$5:$G$40,5,FALSE)),1)=0,"ТО-"&amp;VLOOKUP($C10,'Регламент'!$A$5:$G$40,5,FALSE),IF(IFERROR(MOD(K10,VLOOKUP($C10,'Регламент'!$A$5:$G$40,4,FALSE)),1)=0,"ТО-"&amp;VLOOKUP($C10,'Регламент'!$A$5:$G$40,4,FALSE),IF(IFERROR(MOD(K10,VLOOKUP($C10,'Регламент'!$A$5:$G$40,3,FALSE)),1)=0,"ТО-"&amp;VLOOKUP($C10,'Регламент'!$A$5:$G$40,3,FALSE),"ТО-"&amp;VLOOKUP($C10,'Регламент'!$A$5:$G$40,2,FALSE)))))</f>
        <v/>
      </c>
      <c r="M10" s="12">
        <f>IF(K10="","",$E$3+(K10-J10)/I10)</f>
        <v/>
      </c>
      <c r="N10" s="12">
        <f>IF(H10="","",IFERROR(IF(VLOOKUP($C10,'Регламент'!$A$5:$G$40,7,FALSE)&gt;0,EDATE(H10,VLOOKUP($C10,'Регламент'!$A$5:$G$40,7,FALSE)),""),""))</f>
        <v/>
      </c>
      <c r="O10" s="12">
        <f>IF(AND(M10="",N10=""),"",IF(M10="",N10,IF(N10="",M10,MIN(M10,N10))))</f>
        <v/>
      </c>
      <c r="P10" s="12">
        <f>IF(O10="","",O10-$B$3)</f>
        <v/>
      </c>
      <c r="Q10" s="11">
        <f>IF(O10="","",IF(O10&lt;$E$3,"Срок прошёл",IF(P10&lt;=$E$3,"Звонить","По плану")))</f>
        <v/>
      </c>
      <c r="R10" s="7" t="n"/>
    </row>
    <row r="11">
      <c r="A11" s="7" t="n"/>
      <c r="B11" s="7" t="n"/>
      <c r="C11" s="7" t="n"/>
      <c r="D11" s="8" t="n"/>
      <c r="E11" s="7" t="n"/>
      <c r="F11" s="8" t="n"/>
      <c r="G11" s="7" t="n"/>
      <c r="H11" s="8" t="n"/>
      <c r="I11" s="9">
        <f>IF(OR($C11="",D11="",E11=""),"",IF(AND(F11&lt;&gt;"",G11&lt;&gt;"",D11&gt;F11,E11&gt;G11),(E11-G11)/(D11-F11),IFERROR(VLOOKUP($C11,'Регламент'!$A$5:$G$40,6,FALSE)/365,"")))</f>
        <v/>
      </c>
      <c r="J11" s="10">
        <f>IF(OR(I11="",I11&lt;=0),"",E11+I11*MAX(0,$E$3-D11))</f>
        <v/>
      </c>
      <c r="K11" s="10">
        <f>IF(J11="","",IFERROR((INT(J11/VLOOKUP($C11,'Регламент'!$A$5:$G$40,2,FALSE))+1)*VLOOKUP($C11,'Регламент'!$A$5:$G$40,2,FALSE),""))</f>
        <v/>
      </c>
      <c r="L11" s="11">
        <f>IF(K11="","",IF(IFERROR(MOD(K11,VLOOKUP($C11,'Регламент'!$A$5:$G$40,5,FALSE)),1)=0,"ТО-"&amp;VLOOKUP($C11,'Регламент'!$A$5:$G$40,5,FALSE),IF(IFERROR(MOD(K11,VLOOKUP($C11,'Регламент'!$A$5:$G$40,4,FALSE)),1)=0,"ТО-"&amp;VLOOKUP($C11,'Регламент'!$A$5:$G$40,4,FALSE),IF(IFERROR(MOD(K11,VLOOKUP($C11,'Регламент'!$A$5:$G$40,3,FALSE)),1)=0,"ТО-"&amp;VLOOKUP($C11,'Регламент'!$A$5:$G$40,3,FALSE),"ТО-"&amp;VLOOKUP($C11,'Регламент'!$A$5:$G$40,2,FALSE)))))</f>
        <v/>
      </c>
      <c r="M11" s="12">
        <f>IF(K11="","",$E$3+(K11-J11)/I11)</f>
        <v/>
      </c>
      <c r="N11" s="12">
        <f>IF(H11="","",IFERROR(IF(VLOOKUP($C11,'Регламент'!$A$5:$G$40,7,FALSE)&gt;0,EDATE(H11,VLOOKUP($C11,'Регламент'!$A$5:$G$40,7,FALSE)),""),""))</f>
        <v/>
      </c>
      <c r="O11" s="12">
        <f>IF(AND(M11="",N11=""),"",IF(M11="",N11,IF(N11="",M11,MIN(M11,N11))))</f>
        <v/>
      </c>
      <c r="P11" s="12">
        <f>IF(O11="","",O11-$B$3)</f>
        <v/>
      </c>
      <c r="Q11" s="11">
        <f>IF(O11="","",IF(O11&lt;$E$3,"Срок прошёл",IF(P11&lt;=$E$3,"Звонить","По плану")))</f>
        <v/>
      </c>
      <c r="R11" s="7" t="n"/>
    </row>
    <row r="12">
      <c r="A12" s="7" t="n"/>
      <c r="B12" s="7" t="n"/>
      <c r="C12" s="7" t="n"/>
      <c r="D12" s="8" t="n"/>
      <c r="E12" s="7" t="n"/>
      <c r="F12" s="8" t="n"/>
      <c r="G12" s="7" t="n"/>
      <c r="H12" s="8" t="n"/>
      <c r="I12" s="9">
        <f>IF(OR($C12="",D12="",E12=""),"",IF(AND(F12&lt;&gt;"",G12&lt;&gt;"",D12&gt;F12,E12&gt;G12),(E12-G12)/(D12-F12),IFERROR(VLOOKUP($C12,'Регламент'!$A$5:$G$40,6,FALSE)/365,"")))</f>
        <v/>
      </c>
      <c r="J12" s="10">
        <f>IF(OR(I12="",I12&lt;=0),"",E12+I12*MAX(0,$E$3-D12))</f>
        <v/>
      </c>
      <c r="K12" s="10">
        <f>IF(J12="","",IFERROR((INT(J12/VLOOKUP($C12,'Регламент'!$A$5:$G$40,2,FALSE))+1)*VLOOKUP($C12,'Регламент'!$A$5:$G$40,2,FALSE),""))</f>
        <v/>
      </c>
      <c r="L12" s="11">
        <f>IF(K12="","",IF(IFERROR(MOD(K12,VLOOKUP($C12,'Регламент'!$A$5:$G$40,5,FALSE)),1)=0,"ТО-"&amp;VLOOKUP($C12,'Регламент'!$A$5:$G$40,5,FALSE),IF(IFERROR(MOD(K12,VLOOKUP($C12,'Регламент'!$A$5:$G$40,4,FALSE)),1)=0,"ТО-"&amp;VLOOKUP($C12,'Регламент'!$A$5:$G$40,4,FALSE),IF(IFERROR(MOD(K12,VLOOKUP($C12,'Регламент'!$A$5:$G$40,3,FALSE)),1)=0,"ТО-"&amp;VLOOKUP($C12,'Регламент'!$A$5:$G$40,3,FALSE),"ТО-"&amp;VLOOKUP($C12,'Регламент'!$A$5:$G$40,2,FALSE)))))</f>
        <v/>
      </c>
      <c r="M12" s="12">
        <f>IF(K12="","",$E$3+(K12-J12)/I12)</f>
        <v/>
      </c>
      <c r="N12" s="12">
        <f>IF(H12="","",IFERROR(IF(VLOOKUP($C12,'Регламент'!$A$5:$G$40,7,FALSE)&gt;0,EDATE(H12,VLOOKUP($C12,'Регламент'!$A$5:$G$40,7,FALSE)),""),""))</f>
        <v/>
      </c>
      <c r="O12" s="12">
        <f>IF(AND(M12="",N12=""),"",IF(M12="",N12,IF(N12="",M12,MIN(M12,N12))))</f>
        <v/>
      </c>
      <c r="P12" s="12">
        <f>IF(O12="","",O12-$B$3)</f>
        <v/>
      </c>
      <c r="Q12" s="11">
        <f>IF(O12="","",IF(O12&lt;$E$3,"Срок прошёл",IF(P12&lt;=$E$3,"Звонить","По плану")))</f>
        <v/>
      </c>
      <c r="R12" s="7" t="n"/>
    </row>
    <row r="13">
      <c r="A13" s="7" t="n"/>
      <c r="B13" s="7" t="n"/>
      <c r="C13" s="7" t="n"/>
      <c r="D13" s="8" t="n"/>
      <c r="E13" s="7" t="n"/>
      <c r="F13" s="8" t="n"/>
      <c r="G13" s="7" t="n"/>
      <c r="H13" s="8" t="n"/>
      <c r="I13" s="9">
        <f>IF(OR($C13="",D13="",E13=""),"",IF(AND(F13&lt;&gt;"",G13&lt;&gt;"",D13&gt;F13,E13&gt;G13),(E13-G13)/(D13-F13),IFERROR(VLOOKUP($C13,'Регламент'!$A$5:$G$40,6,FALSE)/365,"")))</f>
        <v/>
      </c>
      <c r="J13" s="10">
        <f>IF(OR(I13="",I13&lt;=0),"",E13+I13*MAX(0,$E$3-D13))</f>
        <v/>
      </c>
      <c r="K13" s="10">
        <f>IF(J13="","",IFERROR((INT(J13/VLOOKUP($C13,'Регламент'!$A$5:$G$40,2,FALSE))+1)*VLOOKUP($C13,'Регламент'!$A$5:$G$40,2,FALSE),""))</f>
        <v/>
      </c>
      <c r="L13" s="11">
        <f>IF(K13="","",IF(IFERROR(MOD(K13,VLOOKUP($C13,'Регламент'!$A$5:$G$40,5,FALSE)),1)=0,"ТО-"&amp;VLOOKUP($C13,'Регламент'!$A$5:$G$40,5,FALSE),IF(IFERROR(MOD(K13,VLOOKUP($C13,'Регламент'!$A$5:$G$40,4,FALSE)),1)=0,"ТО-"&amp;VLOOKUP($C13,'Регламент'!$A$5:$G$40,4,FALSE),IF(IFERROR(MOD(K13,VLOOKUP($C13,'Регламент'!$A$5:$G$40,3,FALSE)),1)=0,"ТО-"&amp;VLOOKUP($C13,'Регламент'!$A$5:$G$40,3,FALSE),"ТО-"&amp;VLOOKUP($C13,'Регламент'!$A$5:$G$40,2,FALSE)))))</f>
        <v/>
      </c>
      <c r="M13" s="12">
        <f>IF(K13="","",$E$3+(K13-J13)/I13)</f>
        <v/>
      </c>
      <c r="N13" s="12">
        <f>IF(H13="","",IFERROR(IF(VLOOKUP($C13,'Регламент'!$A$5:$G$40,7,FALSE)&gt;0,EDATE(H13,VLOOKUP($C13,'Регламент'!$A$5:$G$40,7,FALSE)),""),""))</f>
        <v/>
      </c>
      <c r="O13" s="12">
        <f>IF(AND(M13="",N13=""),"",IF(M13="",N13,IF(N13="",M13,MIN(M13,N13))))</f>
        <v/>
      </c>
      <c r="P13" s="12">
        <f>IF(O13="","",O13-$B$3)</f>
        <v/>
      </c>
      <c r="Q13" s="11">
        <f>IF(O13="","",IF(O13&lt;$E$3,"Срок прошёл",IF(P13&lt;=$E$3,"Звонить","По плану")))</f>
        <v/>
      </c>
      <c r="R13" s="7" t="n"/>
    </row>
    <row r="14">
      <c r="A14" s="7" t="n"/>
      <c r="B14" s="7" t="n"/>
      <c r="C14" s="7" t="n"/>
      <c r="D14" s="8" t="n"/>
      <c r="E14" s="7" t="n"/>
      <c r="F14" s="8" t="n"/>
      <c r="G14" s="7" t="n"/>
      <c r="H14" s="8" t="n"/>
      <c r="I14" s="9">
        <f>IF(OR($C14="",D14="",E14=""),"",IF(AND(F14&lt;&gt;"",G14&lt;&gt;"",D14&gt;F14,E14&gt;G14),(E14-G14)/(D14-F14),IFERROR(VLOOKUP($C14,'Регламент'!$A$5:$G$40,6,FALSE)/365,"")))</f>
        <v/>
      </c>
      <c r="J14" s="10">
        <f>IF(OR(I14="",I14&lt;=0),"",E14+I14*MAX(0,$E$3-D14))</f>
        <v/>
      </c>
      <c r="K14" s="10">
        <f>IF(J14="","",IFERROR((INT(J14/VLOOKUP($C14,'Регламент'!$A$5:$G$40,2,FALSE))+1)*VLOOKUP($C14,'Регламент'!$A$5:$G$40,2,FALSE),""))</f>
        <v/>
      </c>
      <c r="L14" s="11">
        <f>IF(K14="","",IF(IFERROR(MOD(K14,VLOOKUP($C14,'Регламент'!$A$5:$G$40,5,FALSE)),1)=0,"ТО-"&amp;VLOOKUP($C14,'Регламент'!$A$5:$G$40,5,FALSE),IF(IFERROR(MOD(K14,VLOOKUP($C14,'Регламент'!$A$5:$G$40,4,FALSE)),1)=0,"ТО-"&amp;VLOOKUP($C14,'Регламент'!$A$5:$G$40,4,FALSE),IF(IFERROR(MOD(K14,VLOOKUP($C14,'Регламент'!$A$5:$G$40,3,FALSE)),1)=0,"ТО-"&amp;VLOOKUP($C14,'Регламент'!$A$5:$G$40,3,FALSE),"ТО-"&amp;VLOOKUP($C14,'Регламент'!$A$5:$G$40,2,FALSE)))))</f>
        <v/>
      </c>
      <c r="M14" s="12">
        <f>IF(K14="","",$E$3+(K14-J14)/I14)</f>
        <v/>
      </c>
      <c r="N14" s="12">
        <f>IF(H14="","",IFERROR(IF(VLOOKUP($C14,'Регламент'!$A$5:$G$40,7,FALSE)&gt;0,EDATE(H14,VLOOKUP($C14,'Регламент'!$A$5:$G$40,7,FALSE)),""),""))</f>
        <v/>
      </c>
      <c r="O14" s="12">
        <f>IF(AND(M14="",N14=""),"",IF(M14="",N14,IF(N14="",M14,MIN(M14,N14))))</f>
        <v/>
      </c>
      <c r="P14" s="12">
        <f>IF(O14="","",O14-$B$3)</f>
        <v/>
      </c>
      <c r="Q14" s="11">
        <f>IF(O14="","",IF(O14&lt;$E$3,"Срок прошёл",IF(P14&lt;=$E$3,"Звонить","По плану")))</f>
        <v/>
      </c>
      <c r="R14" s="7" t="n"/>
    </row>
    <row r="15">
      <c r="A15" s="7" t="n"/>
      <c r="B15" s="7" t="n"/>
      <c r="C15" s="7" t="n"/>
      <c r="D15" s="8" t="n"/>
      <c r="E15" s="7" t="n"/>
      <c r="F15" s="8" t="n"/>
      <c r="G15" s="7" t="n"/>
      <c r="H15" s="8" t="n"/>
      <c r="I15" s="9">
        <f>IF(OR($C15="",D15="",E15=""),"",IF(AND(F15&lt;&gt;"",G15&lt;&gt;"",D15&gt;F15,E15&gt;G15),(E15-G15)/(D15-F15),IFERROR(VLOOKUP($C15,'Регламент'!$A$5:$G$40,6,FALSE)/365,"")))</f>
        <v/>
      </c>
      <c r="J15" s="10">
        <f>IF(OR(I15="",I15&lt;=0),"",E15+I15*MAX(0,$E$3-D15))</f>
        <v/>
      </c>
      <c r="K15" s="10">
        <f>IF(J15="","",IFERROR((INT(J15/VLOOKUP($C15,'Регламент'!$A$5:$G$40,2,FALSE))+1)*VLOOKUP($C15,'Регламент'!$A$5:$G$40,2,FALSE),""))</f>
        <v/>
      </c>
      <c r="L15" s="11">
        <f>IF(K15="","",IF(IFERROR(MOD(K15,VLOOKUP($C15,'Регламент'!$A$5:$G$40,5,FALSE)),1)=0,"ТО-"&amp;VLOOKUP($C15,'Регламент'!$A$5:$G$40,5,FALSE),IF(IFERROR(MOD(K15,VLOOKUP($C15,'Регламент'!$A$5:$G$40,4,FALSE)),1)=0,"ТО-"&amp;VLOOKUP($C15,'Регламент'!$A$5:$G$40,4,FALSE),IF(IFERROR(MOD(K15,VLOOKUP($C15,'Регламент'!$A$5:$G$40,3,FALSE)),1)=0,"ТО-"&amp;VLOOKUP($C15,'Регламент'!$A$5:$G$40,3,FALSE),"ТО-"&amp;VLOOKUP($C15,'Регламент'!$A$5:$G$40,2,FALSE)))))</f>
        <v/>
      </c>
      <c r="M15" s="12">
        <f>IF(K15="","",$E$3+(K15-J15)/I15)</f>
        <v/>
      </c>
      <c r="N15" s="12">
        <f>IF(H15="","",IFERROR(IF(VLOOKUP($C15,'Регламент'!$A$5:$G$40,7,FALSE)&gt;0,EDATE(H15,VLOOKUP($C15,'Регламент'!$A$5:$G$40,7,FALSE)),""),""))</f>
        <v/>
      </c>
      <c r="O15" s="12">
        <f>IF(AND(M15="",N15=""),"",IF(M15="",N15,IF(N15="",M15,MIN(M15,N15))))</f>
        <v/>
      </c>
      <c r="P15" s="12">
        <f>IF(O15="","",O15-$B$3)</f>
        <v/>
      </c>
      <c r="Q15" s="11">
        <f>IF(O15="","",IF(O15&lt;$E$3,"Срок прошёл",IF(P15&lt;=$E$3,"Звонить","По плану")))</f>
        <v/>
      </c>
      <c r="R15" s="7" t="n"/>
    </row>
    <row r="16">
      <c r="A16" s="7" t="n"/>
      <c r="B16" s="7" t="n"/>
      <c r="C16" s="7" t="n"/>
      <c r="D16" s="8" t="n"/>
      <c r="E16" s="7" t="n"/>
      <c r="F16" s="8" t="n"/>
      <c r="G16" s="7" t="n"/>
      <c r="H16" s="8" t="n"/>
      <c r="I16" s="9">
        <f>IF(OR($C16="",D16="",E16=""),"",IF(AND(F16&lt;&gt;"",G16&lt;&gt;"",D16&gt;F16,E16&gt;G16),(E16-G16)/(D16-F16),IFERROR(VLOOKUP($C16,'Регламент'!$A$5:$G$40,6,FALSE)/365,"")))</f>
        <v/>
      </c>
      <c r="J16" s="10">
        <f>IF(OR(I16="",I16&lt;=0),"",E16+I16*MAX(0,$E$3-D16))</f>
        <v/>
      </c>
      <c r="K16" s="10">
        <f>IF(J16="","",IFERROR((INT(J16/VLOOKUP($C16,'Регламент'!$A$5:$G$40,2,FALSE))+1)*VLOOKUP($C16,'Регламент'!$A$5:$G$40,2,FALSE),""))</f>
        <v/>
      </c>
      <c r="L16" s="11">
        <f>IF(K16="","",IF(IFERROR(MOD(K16,VLOOKUP($C16,'Регламент'!$A$5:$G$40,5,FALSE)),1)=0,"ТО-"&amp;VLOOKUP($C16,'Регламент'!$A$5:$G$40,5,FALSE),IF(IFERROR(MOD(K16,VLOOKUP($C16,'Регламент'!$A$5:$G$40,4,FALSE)),1)=0,"ТО-"&amp;VLOOKUP($C16,'Регламент'!$A$5:$G$40,4,FALSE),IF(IFERROR(MOD(K16,VLOOKUP($C16,'Регламент'!$A$5:$G$40,3,FALSE)),1)=0,"ТО-"&amp;VLOOKUP($C16,'Регламент'!$A$5:$G$40,3,FALSE),"ТО-"&amp;VLOOKUP($C16,'Регламент'!$A$5:$G$40,2,FALSE)))))</f>
        <v/>
      </c>
      <c r="M16" s="12">
        <f>IF(K16="","",$E$3+(K16-J16)/I16)</f>
        <v/>
      </c>
      <c r="N16" s="12">
        <f>IF(H16="","",IFERROR(IF(VLOOKUP($C16,'Регламент'!$A$5:$G$40,7,FALSE)&gt;0,EDATE(H16,VLOOKUP($C16,'Регламент'!$A$5:$G$40,7,FALSE)),""),""))</f>
        <v/>
      </c>
      <c r="O16" s="12">
        <f>IF(AND(M16="",N16=""),"",IF(M16="",N16,IF(N16="",M16,MIN(M16,N16))))</f>
        <v/>
      </c>
      <c r="P16" s="12">
        <f>IF(O16="","",O16-$B$3)</f>
        <v/>
      </c>
      <c r="Q16" s="11">
        <f>IF(O16="","",IF(O16&lt;$E$3,"Срок прошёл",IF(P16&lt;=$E$3,"Звонить","По плану")))</f>
        <v/>
      </c>
      <c r="R16" s="7" t="n"/>
    </row>
    <row r="17">
      <c r="A17" s="7" t="n"/>
      <c r="B17" s="7" t="n"/>
      <c r="C17" s="7" t="n"/>
      <c r="D17" s="8" t="n"/>
      <c r="E17" s="7" t="n"/>
      <c r="F17" s="8" t="n"/>
      <c r="G17" s="7" t="n"/>
      <c r="H17" s="8" t="n"/>
      <c r="I17" s="9">
        <f>IF(OR($C17="",D17="",E17=""),"",IF(AND(F17&lt;&gt;"",G17&lt;&gt;"",D17&gt;F17,E17&gt;G17),(E17-G17)/(D17-F17),IFERROR(VLOOKUP($C17,'Регламент'!$A$5:$G$40,6,FALSE)/365,"")))</f>
        <v/>
      </c>
      <c r="J17" s="10">
        <f>IF(OR(I17="",I17&lt;=0),"",E17+I17*MAX(0,$E$3-D17))</f>
        <v/>
      </c>
      <c r="K17" s="10">
        <f>IF(J17="","",IFERROR((INT(J17/VLOOKUP($C17,'Регламент'!$A$5:$G$40,2,FALSE))+1)*VLOOKUP($C17,'Регламент'!$A$5:$G$40,2,FALSE),""))</f>
        <v/>
      </c>
      <c r="L17" s="11">
        <f>IF(K17="","",IF(IFERROR(MOD(K17,VLOOKUP($C17,'Регламент'!$A$5:$G$40,5,FALSE)),1)=0,"ТО-"&amp;VLOOKUP($C17,'Регламент'!$A$5:$G$40,5,FALSE),IF(IFERROR(MOD(K17,VLOOKUP($C17,'Регламент'!$A$5:$G$40,4,FALSE)),1)=0,"ТО-"&amp;VLOOKUP($C17,'Регламент'!$A$5:$G$40,4,FALSE),IF(IFERROR(MOD(K17,VLOOKUP($C17,'Регламент'!$A$5:$G$40,3,FALSE)),1)=0,"ТО-"&amp;VLOOKUP($C17,'Регламент'!$A$5:$G$40,3,FALSE),"ТО-"&amp;VLOOKUP($C17,'Регламент'!$A$5:$G$40,2,FALSE)))))</f>
        <v/>
      </c>
      <c r="M17" s="12">
        <f>IF(K17="","",$E$3+(K17-J17)/I17)</f>
        <v/>
      </c>
      <c r="N17" s="12">
        <f>IF(H17="","",IFERROR(IF(VLOOKUP($C17,'Регламент'!$A$5:$G$40,7,FALSE)&gt;0,EDATE(H17,VLOOKUP($C17,'Регламент'!$A$5:$G$40,7,FALSE)),""),""))</f>
        <v/>
      </c>
      <c r="O17" s="12">
        <f>IF(AND(M17="",N17=""),"",IF(M17="",N17,IF(N17="",M17,MIN(M17,N17))))</f>
        <v/>
      </c>
      <c r="P17" s="12">
        <f>IF(O17="","",O17-$B$3)</f>
        <v/>
      </c>
      <c r="Q17" s="11">
        <f>IF(O17="","",IF(O17&lt;$E$3,"Срок прошёл",IF(P17&lt;=$E$3,"Звонить","По плану")))</f>
        <v/>
      </c>
      <c r="R17" s="7" t="n"/>
    </row>
    <row r="18">
      <c r="A18" s="7" t="n"/>
      <c r="B18" s="7" t="n"/>
      <c r="C18" s="7" t="n"/>
      <c r="D18" s="8" t="n"/>
      <c r="E18" s="7" t="n"/>
      <c r="F18" s="8" t="n"/>
      <c r="G18" s="7" t="n"/>
      <c r="H18" s="8" t="n"/>
      <c r="I18" s="9">
        <f>IF(OR($C18="",D18="",E18=""),"",IF(AND(F18&lt;&gt;"",G18&lt;&gt;"",D18&gt;F18,E18&gt;G18),(E18-G18)/(D18-F18),IFERROR(VLOOKUP($C18,'Регламент'!$A$5:$G$40,6,FALSE)/365,"")))</f>
        <v/>
      </c>
      <c r="J18" s="10">
        <f>IF(OR(I18="",I18&lt;=0),"",E18+I18*MAX(0,$E$3-D18))</f>
        <v/>
      </c>
      <c r="K18" s="10">
        <f>IF(J18="","",IFERROR((INT(J18/VLOOKUP($C18,'Регламент'!$A$5:$G$40,2,FALSE))+1)*VLOOKUP($C18,'Регламент'!$A$5:$G$40,2,FALSE),""))</f>
        <v/>
      </c>
      <c r="L18" s="11">
        <f>IF(K18="","",IF(IFERROR(MOD(K18,VLOOKUP($C18,'Регламент'!$A$5:$G$40,5,FALSE)),1)=0,"ТО-"&amp;VLOOKUP($C18,'Регламент'!$A$5:$G$40,5,FALSE),IF(IFERROR(MOD(K18,VLOOKUP($C18,'Регламент'!$A$5:$G$40,4,FALSE)),1)=0,"ТО-"&amp;VLOOKUP($C18,'Регламент'!$A$5:$G$40,4,FALSE),IF(IFERROR(MOD(K18,VLOOKUP($C18,'Регламент'!$A$5:$G$40,3,FALSE)),1)=0,"ТО-"&amp;VLOOKUP($C18,'Регламент'!$A$5:$G$40,3,FALSE),"ТО-"&amp;VLOOKUP($C18,'Регламент'!$A$5:$G$40,2,FALSE)))))</f>
        <v/>
      </c>
      <c r="M18" s="12">
        <f>IF(K18="","",$E$3+(K18-J18)/I18)</f>
        <v/>
      </c>
      <c r="N18" s="12">
        <f>IF(H18="","",IFERROR(IF(VLOOKUP($C18,'Регламент'!$A$5:$G$40,7,FALSE)&gt;0,EDATE(H18,VLOOKUP($C18,'Регламент'!$A$5:$G$40,7,FALSE)),""),""))</f>
        <v/>
      </c>
      <c r="O18" s="12">
        <f>IF(AND(M18="",N18=""),"",IF(M18="",N18,IF(N18="",M18,MIN(M18,N18))))</f>
        <v/>
      </c>
      <c r="P18" s="12">
        <f>IF(O18="","",O18-$B$3)</f>
        <v/>
      </c>
      <c r="Q18" s="11">
        <f>IF(O18="","",IF(O18&lt;$E$3,"Срок прошёл",IF(P18&lt;=$E$3,"Звонить","По плану")))</f>
        <v/>
      </c>
      <c r="R18" s="7" t="n"/>
    </row>
    <row r="19">
      <c r="A19" s="7" t="n"/>
      <c r="B19" s="7" t="n"/>
      <c r="C19" s="7" t="n"/>
      <c r="D19" s="8" t="n"/>
      <c r="E19" s="7" t="n"/>
      <c r="F19" s="8" t="n"/>
      <c r="G19" s="7" t="n"/>
      <c r="H19" s="8" t="n"/>
      <c r="I19" s="9">
        <f>IF(OR($C19="",D19="",E19=""),"",IF(AND(F19&lt;&gt;"",G19&lt;&gt;"",D19&gt;F19,E19&gt;G19),(E19-G19)/(D19-F19),IFERROR(VLOOKUP($C19,'Регламент'!$A$5:$G$40,6,FALSE)/365,"")))</f>
        <v/>
      </c>
      <c r="J19" s="10">
        <f>IF(OR(I19="",I19&lt;=0),"",E19+I19*MAX(0,$E$3-D19))</f>
        <v/>
      </c>
      <c r="K19" s="10">
        <f>IF(J19="","",IFERROR((INT(J19/VLOOKUP($C19,'Регламент'!$A$5:$G$40,2,FALSE))+1)*VLOOKUP($C19,'Регламент'!$A$5:$G$40,2,FALSE),""))</f>
        <v/>
      </c>
      <c r="L19" s="11">
        <f>IF(K19="","",IF(IFERROR(MOD(K19,VLOOKUP($C19,'Регламент'!$A$5:$G$40,5,FALSE)),1)=0,"ТО-"&amp;VLOOKUP($C19,'Регламент'!$A$5:$G$40,5,FALSE),IF(IFERROR(MOD(K19,VLOOKUP($C19,'Регламент'!$A$5:$G$40,4,FALSE)),1)=0,"ТО-"&amp;VLOOKUP($C19,'Регламент'!$A$5:$G$40,4,FALSE),IF(IFERROR(MOD(K19,VLOOKUP($C19,'Регламент'!$A$5:$G$40,3,FALSE)),1)=0,"ТО-"&amp;VLOOKUP($C19,'Регламент'!$A$5:$G$40,3,FALSE),"ТО-"&amp;VLOOKUP($C19,'Регламент'!$A$5:$G$40,2,FALSE)))))</f>
        <v/>
      </c>
      <c r="M19" s="12">
        <f>IF(K19="","",$E$3+(K19-J19)/I19)</f>
        <v/>
      </c>
      <c r="N19" s="12">
        <f>IF(H19="","",IFERROR(IF(VLOOKUP($C19,'Регламент'!$A$5:$G$40,7,FALSE)&gt;0,EDATE(H19,VLOOKUP($C19,'Регламент'!$A$5:$G$40,7,FALSE)),""),""))</f>
        <v/>
      </c>
      <c r="O19" s="12">
        <f>IF(AND(M19="",N19=""),"",IF(M19="",N19,IF(N19="",M19,MIN(M19,N19))))</f>
        <v/>
      </c>
      <c r="P19" s="12">
        <f>IF(O19="","",O19-$B$3)</f>
        <v/>
      </c>
      <c r="Q19" s="11">
        <f>IF(O19="","",IF(O19&lt;$E$3,"Срок прошёл",IF(P19&lt;=$E$3,"Звонить","По плану")))</f>
        <v/>
      </c>
      <c r="R19" s="7" t="n"/>
    </row>
    <row r="20">
      <c r="A20" s="7" t="n"/>
      <c r="B20" s="7" t="n"/>
      <c r="C20" s="7" t="n"/>
      <c r="D20" s="8" t="n"/>
      <c r="E20" s="7" t="n"/>
      <c r="F20" s="8" t="n"/>
      <c r="G20" s="7" t="n"/>
      <c r="H20" s="8" t="n"/>
      <c r="I20" s="9">
        <f>IF(OR($C20="",D20="",E20=""),"",IF(AND(F20&lt;&gt;"",G20&lt;&gt;"",D20&gt;F20,E20&gt;G20),(E20-G20)/(D20-F20),IFERROR(VLOOKUP($C20,'Регламент'!$A$5:$G$40,6,FALSE)/365,"")))</f>
        <v/>
      </c>
      <c r="J20" s="10">
        <f>IF(OR(I20="",I20&lt;=0),"",E20+I20*MAX(0,$E$3-D20))</f>
        <v/>
      </c>
      <c r="K20" s="10">
        <f>IF(J20="","",IFERROR((INT(J20/VLOOKUP($C20,'Регламент'!$A$5:$G$40,2,FALSE))+1)*VLOOKUP($C20,'Регламент'!$A$5:$G$40,2,FALSE),""))</f>
        <v/>
      </c>
      <c r="L20" s="11">
        <f>IF(K20="","",IF(IFERROR(MOD(K20,VLOOKUP($C20,'Регламент'!$A$5:$G$40,5,FALSE)),1)=0,"ТО-"&amp;VLOOKUP($C20,'Регламент'!$A$5:$G$40,5,FALSE),IF(IFERROR(MOD(K20,VLOOKUP($C20,'Регламент'!$A$5:$G$40,4,FALSE)),1)=0,"ТО-"&amp;VLOOKUP($C20,'Регламент'!$A$5:$G$40,4,FALSE),IF(IFERROR(MOD(K20,VLOOKUP($C20,'Регламент'!$A$5:$G$40,3,FALSE)),1)=0,"ТО-"&amp;VLOOKUP($C20,'Регламент'!$A$5:$G$40,3,FALSE),"ТО-"&amp;VLOOKUP($C20,'Регламент'!$A$5:$G$40,2,FALSE)))))</f>
        <v/>
      </c>
      <c r="M20" s="12">
        <f>IF(K20="","",$E$3+(K20-J20)/I20)</f>
        <v/>
      </c>
      <c r="N20" s="12">
        <f>IF(H20="","",IFERROR(IF(VLOOKUP($C20,'Регламент'!$A$5:$G$40,7,FALSE)&gt;0,EDATE(H20,VLOOKUP($C20,'Регламент'!$A$5:$G$40,7,FALSE)),""),""))</f>
        <v/>
      </c>
      <c r="O20" s="12">
        <f>IF(AND(M20="",N20=""),"",IF(M20="",N20,IF(N20="",M20,MIN(M20,N20))))</f>
        <v/>
      </c>
      <c r="P20" s="12">
        <f>IF(O20="","",O20-$B$3)</f>
        <v/>
      </c>
      <c r="Q20" s="11">
        <f>IF(O20="","",IF(O20&lt;$E$3,"Срок прошёл",IF(P20&lt;=$E$3,"Звонить","По плану")))</f>
        <v/>
      </c>
      <c r="R20" s="7" t="n"/>
    </row>
    <row r="21">
      <c r="A21" s="7" t="n"/>
      <c r="B21" s="7" t="n"/>
      <c r="C21" s="7" t="n"/>
      <c r="D21" s="8" t="n"/>
      <c r="E21" s="7" t="n"/>
      <c r="F21" s="8" t="n"/>
      <c r="G21" s="7" t="n"/>
      <c r="H21" s="8" t="n"/>
      <c r="I21" s="9">
        <f>IF(OR($C21="",D21="",E21=""),"",IF(AND(F21&lt;&gt;"",G21&lt;&gt;"",D21&gt;F21,E21&gt;G21),(E21-G21)/(D21-F21),IFERROR(VLOOKUP($C21,'Регламент'!$A$5:$G$40,6,FALSE)/365,"")))</f>
        <v/>
      </c>
      <c r="J21" s="10">
        <f>IF(OR(I21="",I21&lt;=0),"",E21+I21*MAX(0,$E$3-D21))</f>
        <v/>
      </c>
      <c r="K21" s="10">
        <f>IF(J21="","",IFERROR((INT(J21/VLOOKUP($C21,'Регламент'!$A$5:$G$40,2,FALSE))+1)*VLOOKUP($C21,'Регламент'!$A$5:$G$40,2,FALSE),""))</f>
        <v/>
      </c>
      <c r="L21" s="11">
        <f>IF(K21="","",IF(IFERROR(MOD(K21,VLOOKUP($C21,'Регламент'!$A$5:$G$40,5,FALSE)),1)=0,"ТО-"&amp;VLOOKUP($C21,'Регламент'!$A$5:$G$40,5,FALSE),IF(IFERROR(MOD(K21,VLOOKUP($C21,'Регламент'!$A$5:$G$40,4,FALSE)),1)=0,"ТО-"&amp;VLOOKUP($C21,'Регламент'!$A$5:$G$40,4,FALSE),IF(IFERROR(MOD(K21,VLOOKUP($C21,'Регламент'!$A$5:$G$40,3,FALSE)),1)=0,"ТО-"&amp;VLOOKUP($C21,'Регламент'!$A$5:$G$40,3,FALSE),"ТО-"&amp;VLOOKUP($C21,'Регламент'!$A$5:$G$40,2,FALSE)))))</f>
        <v/>
      </c>
      <c r="M21" s="12">
        <f>IF(K21="","",$E$3+(K21-J21)/I21)</f>
        <v/>
      </c>
      <c r="N21" s="12">
        <f>IF(H21="","",IFERROR(IF(VLOOKUP($C21,'Регламент'!$A$5:$G$40,7,FALSE)&gt;0,EDATE(H21,VLOOKUP($C21,'Регламент'!$A$5:$G$40,7,FALSE)),""),""))</f>
        <v/>
      </c>
      <c r="O21" s="12">
        <f>IF(AND(M21="",N21=""),"",IF(M21="",N21,IF(N21="",M21,MIN(M21,N21))))</f>
        <v/>
      </c>
      <c r="P21" s="12">
        <f>IF(O21="","",O21-$B$3)</f>
        <v/>
      </c>
      <c r="Q21" s="11">
        <f>IF(O21="","",IF(O21&lt;$E$3,"Срок прошёл",IF(P21&lt;=$E$3,"Звонить","По плану")))</f>
        <v/>
      </c>
      <c r="R21" s="7" t="n"/>
    </row>
    <row r="22">
      <c r="A22" s="7" t="n"/>
      <c r="B22" s="7" t="n"/>
      <c r="C22" s="7" t="n"/>
      <c r="D22" s="8" t="n"/>
      <c r="E22" s="7" t="n"/>
      <c r="F22" s="8" t="n"/>
      <c r="G22" s="7" t="n"/>
      <c r="H22" s="8" t="n"/>
      <c r="I22" s="9">
        <f>IF(OR($C22="",D22="",E22=""),"",IF(AND(F22&lt;&gt;"",G22&lt;&gt;"",D22&gt;F22,E22&gt;G22),(E22-G22)/(D22-F22),IFERROR(VLOOKUP($C22,'Регламент'!$A$5:$G$40,6,FALSE)/365,"")))</f>
        <v/>
      </c>
      <c r="J22" s="10">
        <f>IF(OR(I22="",I22&lt;=0),"",E22+I22*MAX(0,$E$3-D22))</f>
        <v/>
      </c>
      <c r="K22" s="10">
        <f>IF(J22="","",IFERROR((INT(J22/VLOOKUP($C22,'Регламент'!$A$5:$G$40,2,FALSE))+1)*VLOOKUP($C22,'Регламент'!$A$5:$G$40,2,FALSE),""))</f>
        <v/>
      </c>
      <c r="L22" s="11">
        <f>IF(K22="","",IF(IFERROR(MOD(K22,VLOOKUP($C22,'Регламент'!$A$5:$G$40,5,FALSE)),1)=0,"ТО-"&amp;VLOOKUP($C22,'Регламент'!$A$5:$G$40,5,FALSE),IF(IFERROR(MOD(K22,VLOOKUP($C22,'Регламент'!$A$5:$G$40,4,FALSE)),1)=0,"ТО-"&amp;VLOOKUP($C22,'Регламент'!$A$5:$G$40,4,FALSE),IF(IFERROR(MOD(K22,VLOOKUP($C22,'Регламент'!$A$5:$G$40,3,FALSE)),1)=0,"ТО-"&amp;VLOOKUP($C22,'Регламент'!$A$5:$G$40,3,FALSE),"ТО-"&amp;VLOOKUP($C22,'Регламент'!$A$5:$G$40,2,FALSE)))))</f>
        <v/>
      </c>
      <c r="M22" s="12">
        <f>IF(K22="","",$E$3+(K22-J22)/I22)</f>
        <v/>
      </c>
      <c r="N22" s="12">
        <f>IF(H22="","",IFERROR(IF(VLOOKUP($C22,'Регламент'!$A$5:$G$40,7,FALSE)&gt;0,EDATE(H22,VLOOKUP($C22,'Регламент'!$A$5:$G$40,7,FALSE)),""),""))</f>
        <v/>
      </c>
      <c r="O22" s="12">
        <f>IF(AND(M22="",N22=""),"",IF(M22="",N22,IF(N22="",M22,MIN(M22,N22))))</f>
        <v/>
      </c>
      <c r="P22" s="12">
        <f>IF(O22="","",O22-$B$3)</f>
        <v/>
      </c>
      <c r="Q22" s="11">
        <f>IF(O22="","",IF(O22&lt;$E$3,"Срок прошёл",IF(P22&lt;=$E$3,"Звонить","По плану")))</f>
        <v/>
      </c>
      <c r="R22" s="7" t="n"/>
    </row>
    <row r="23">
      <c r="A23" s="7" t="n"/>
      <c r="B23" s="7" t="n"/>
      <c r="C23" s="7" t="n"/>
      <c r="D23" s="8" t="n"/>
      <c r="E23" s="7" t="n"/>
      <c r="F23" s="8" t="n"/>
      <c r="G23" s="7" t="n"/>
      <c r="H23" s="8" t="n"/>
      <c r="I23" s="9">
        <f>IF(OR($C23="",D23="",E23=""),"",IF(AND(F23&lt;&gt;"",G23&lt;&gt;"",D23&gt;F23,E23&gt;G23),(E23-G23)/(D23-F23),IFERROR(VLOOKUP($C23,'Регламент'!$A$5:$G$40,6,FALSE)/365,"")))</f>
        <v/>
      </c>
      <c r="J23" s="10">
        <f>IF(OR(I23="",I23&lt;=0),"",E23+I23*MAX(0,$E$3-D23))</f>
        <v/>
      </c>
      <c r="K23" s="10">
        <f>IF(J23="","",IFERROR((INT(J23/VLOOKUP($C23,'Регламент'!$A$5:$G$40,2,FALSE))+1)*VLOOKUP($C23,'Регламент'!$A$5:$G$40,2,FALSE),""))</f>
        <v/>
      </c>
      <c r="L23" s="11">
        <f>IF(K23="","",IF(IFERROR(MOD(K23,VLOOKUP($C23,'Регламент'!$A$5:$G$40,5,FALSE)),1)=0,"ТО-"&amp;VLOOKUP($C23,'Регламент'!$A$5:$G$40,5,FALSE),IF(IFERROR(MOD(K23,VLOOKUP($C23,'Регламент'!$A$5:$G$40,4,FALSE)),1)=0,"ТО-"&amp;VLOOKUP($C23,'Регламент'!$A$5:$G$40,4,FALSE),IF(IFERROR(MOD(K23,VLOOKUP($C23,'Регламент'!$A$5:$G$40,3,FALSE)),1)=0,"ТО-"&amp;VLOOKUP($C23,'Регламент'!$A$5:$G$40,3,FALSE),"ТО-"&amp;VLOOKUP($C23,'Регламент'!$A$5:$G$40,2,FALSE)))))</f>
        <v/>
      </c>
      <c r="M23" s="12">
        <f>IF(K23="","",$E$3+(K23-J23)/I23)</f>
        <v/>
      </c>
      <c r="N23" s="12">
        <f>IF(H23="","",IFERROR(IF(VLOOKUP($C23,'Регламент'!$A$5:$G$40,7,FALSE)&gt;0,EDATE(H23,VLOOKUP($C23,'Регламент'!$A$5:$G$40,7,FALSE)),""),""))</f>
        <v/>
      </c>
      <c r="O23" s="12">
        <f>IF(AND(M23="",N23=""),"",IF(M23="",N23,IF(N23="",M23,MIN(M23,N23))))</f>
        <v/>
      </c>
      <c r="P23" s="12">
        <f>IF(O23="","",O23-$B$3)</f>
        <v/>
      </c>
      <c r="Q23" s="11">
        <f>IF(O23="","",IF(O23&lt;$E$3,"Срок прошёл",IF(P23&lt;=$E$3,"Звонить","По плану")))</f>
        <v/>
      </c>
      <c r="R23" s="7" t="n"/>
    </row>
    <row r="24">
      <c r="A24" s="7" t="n"/>
      <c r="B24" s="7" t="n"/>
      <c r="C24" s="7" t="n"/>
      <c r="D24" s="8" t="n"/>
      <c r="E24" s="7" t="n"/>
      <c r="F24" s="8" t="n"/>
      <c r="G24" s="7" t="n"/>
      <c r="H24" s="8" t="n"/>
      <c r="I24" s="9">
        <f>IF(OR($C24="",D24="",E24=""),"",IF(AND(F24&lt;&gt;"",G24&lt;&gt;"",D24&gt;F24,E24&gt;G24),(E24-G24)/(D24-F24),IFERROR(VLOOKUP($C24,'Регламент'!$A$5:$G$40,6,FALSE)/365,"")))</f>
        <v/>
      </c>
      <c r="J24" s="10">
        <f>IF(OR(I24="",I24&lt;=0),"",E24+I24*MAX(0,$E$3-D24))</f>
        <v/>
      </c>
      <c r="K24" s="10">
        <f>IF(J24="","",IFERROR((INT(J24/VLOOKUP($C24,'Регламент'!$A$5:$G$40,2,FALSE))+1)*VLOOKUP($C24,'Регламент'!$A$5:$G$40,2,FALSE),""))</f>
        <v/>
      </c>
      <c r="L24" s="11">
        <f>IF(K24="","",IF(IFERROR(MOD(K24,VLOOKUP($C24,'Регламент'!$A$5:$G$40,5,FALSE)),1)=0,"ТО-"&amp;VLOOKUP($C24,'Регламент'!$A$5:$G$40,5,FALSE),IF(IFERROR(MOD(K24,VLOOKUP($C24,'Регламент'!$A$5:$G$40,4,FALSE)),1)=0,"ТО-"&amp;VLOOKUP($C24,'Регламент'!$A$5:$G$40,4,FALSE),IF(IFERROR(MOD(K24,VLOOKUP($C24,'Регламент'!$A$5:$G$40,3,FALSE)),1)=0,"ТО-"&amp;VLOOKUP($C24,'Регламент'!$A$5:$G$40,3,FALSE),"ТО-"&amp;VLOOKUP($C24,'Регламент'!$A$5:$G$40,2,FALSE)))))</f>
        <v/>
      </c>
      <c r="M24" s="12">
        <f>IF(K24="","",$E$3+(K24-J24)/I24)</f>
        <v/>
      </c>
      <c r="N24" s="12">
        <f>IF(H24="","",IFERROR(IF(VLOOKUP($C24,'Регламент'!$A$5:$G$40,7,FALSE)&gt;0,EDATE(H24,VLOOKUP($C24,'Регламент'!$A$5:$G$40,7,FALSE)),""),""))</f>
        <v/>
      </c>
      <c r="O24" s="12">
        <f>IF(AND(M24="",N24=""),"",IF(M24="",N24,IF(N24="",M24,MIN(M24,N24))))</f>
        <v/>
      </c>
      <c r="P24" s="12">
        <f>IF(O24="","",O24-$B$3)</f>
        <v/>
      </c>
      <c r="Q24" s="11">
        <f>IF(O24="","",IF(O24&lt;$E$3,"Срок прошёл",IF(P24&lt;=$E$3,"Звонить","По плану")))</f>
        <v/>
      </c>
      <c r="R24" s="7" t="n"/>
    </row>
    <row r="25">
      <c r="A25" s="7" t="n"/>
      <c r="B25" s="7" t="n"/>
      <c r="C25" s="7" t="n"/>
      <c r="D25" s="8" t="n"/>
      <c r="E25" s="7" t="n"/>
      <c r="F25" s="8" t="n"/>
      <c r="G25" s="7" t="n"/>
      <c r="H25" s="8" t="n"/>
      <c r="I25" s="9">
        <f>IF(OR($C25="",D25="",E25=""),"",IF(AND(F25&lt;&gt;"",G25&lt;&gt;"",D25&gt;F25,E25&gt;G25),(E25-G25)/(D25-F25),IFERROR(VLOOKUP($C25,'Регламент'!$A$5:$G$40,6,FALSE)/365,"")))</f>
        <v/>
      </c>
      <c r="J25" s="10">
        <f>IF(OR(I25="",I25&lt;=0),"",E25+I25*MAX(0,$E$3-D25))</f>
        <v/>
      </c>
      <c r="K25" s="10">
        <f>IF(J25="","",IFERROR((INT(J25/VLOOKUP($C25,'Регламент'!$A$5:$G$40,2,FALSE))+1)*VLOOKUP($C25,'Регламент'!$A$5:$G$40,2,FALSE),""))</f>
        <v/>
      </c>
      <c r="L25" s="11">
        <f>IF(K25="","",IF(IFERROR(MOD(K25,VLOOKUP($C25,'Регламент'!$A$5:$G$40,5,FALSE)),1)=0,"ТО-"&amp;VLOOKUP($C25,'Регламент'!$A$5:$G$40,5,FALSE),IF(IFERROR(MOD(K25,VLOOKUP($C25,'Регламент'!$A$5:$G$40,4,FALSE)),1)=0,"ТО-"&amp;VLOOKUP($C25,'Регламент'!$A$5:$G$40,4,FALSE),IF(IFERROR(MOD(K25,VLOOKUP($C25,'Регламент'!$A$5:$G$40,3,FALSE)),1)=0,"ТО-"&amp;VLOOKUP($C25,'Регламент'!$A$5:$G$40,3,FALSE),"ТО-"&amp;VLOOKUP($C25,'Регламент'!$A$5:$G$40,2,FALSE)))))</f>
        <v/>
      </c>
      <c r="M25" s="12">
        <f>IF(K25="","",$E$3+(K25-J25)/I25)</f>
        <v/>
      </c>
      <c r="N25" s="12">
        <f>IF(H25="","",IFERROR(IF(VLOOKUP($C25,'Регламент'!$A$5:$G$40,7,FALSE)&gt;0,EDATE(H25,VLOOKUP($C25,'Регламент'!$A$5:$G$40,7,FALSE)),""),""))</f>
        <v/>
      </c>
      <c r="O25" s="12">
        <f>IF(AND(M25="",N25=""),"",IF(M25="",N25,IF(N25="",M25,MIN(M25,N25))))</f>
        <v/>
      </c>
      <c r="P25" s="12">
        <f>IF(O25="","",O25-$B$3)</f>
        <v/>
      </c>
      <c r="Q25" s="11">
        <f>IF(O25="","",IF(O25&lt;$E$3,"Срок прошёл",IF(P25&lt;=$E$3,"Звонить","По плану")))</f>
        <v/>
      </c>
      <c r="R25" s="7" t="n"/>
    </row>
    <row r="26">
      <c r="A26" s="7" t="n"/>
      <c r="B26" s="7" t="n"/>
      <c r="C26" s="7" t="n"/>
      <c r="D26" s="8" t="n"/>
      <c r="E26" s="7" t="n"/>
      <c r="F26" s="8" t="n"/>
      <c r="G26" s="7" t="n"/>
      <c r="H26" s="8" t="n"/>
      <c r="I26" s="9">
        <f>IF(OR($C26="",D26="",E26=""),"",IF(AND(F26&lt;&gt;"",G26&lt;&gt;"",D26&gt;F26,E26&gt;G26),(E26-G26)/(D26-F26),IFERROR(VLOOKUP($C26,'Регламент'!$A$5:$G$40,6,FALSE)/365,"")))</f>
        <v/>
      </c>
      <c r="J26" s="10">
        <f>IF(OR(I26="",I26&lt;=0),"",E26+I26*MAX(0,$E$3-D26))</f>
        <v/>
      </c>
      <c r="K26" s="10">
        <f>IF(J26="","",IFERROR((INT(J26/VLOOKUP($C26,'Регламент'!$A$5:$G$40,2,FALSE))+1)*VLOOKUP($C26,'Регламент'!$A$5:$G$40,2,FALSE),""))</f>
        <v/>
      </c>
      <c r="L26" s="11">
        <f>IF(K26="","",IF(IFERROR(MOD(K26,VLOOKUP($C26,'Регламент'!$A$5:$G$40,5,FALSE)),1)=0,"ТО-"&amp;VLOOKUP($C26,'Регламент'!$A$5:$G$40,5,FALSE),IF(IFERROR(MOD(K26,VLOOKUP($C26,'Регламент'!$A$5:$G$40,4,FALSE)),1)=0,"ТО-"&amp;VLOOKUP($C26,'Регламент'!$A$5:$G$40,4,FALSE),IF(IFERROR(MOD(K26,VLOOKUP($C26,'Регламент'!$A$5:$G$40,3,FALSE)),1)=0,"ТО-"&amp;VLOOKUP($C26,'Регламент'!$A$5:$G$40,3,FALSE),"ТО-"&amp;VLOOKUP($C26,'Регламент'!$A$5:$G$40,2,FALSE)))))</f>
        <v/>
      </c>
      <c r="M26" s="12">
        <f>IF(K26="","",$E$3+(K26-J26)/I26)</f>
        <v/>
      </c>
      <c r="N26" s="12">
        <f>IF(H26="","",IFERROR(IF(VLOOKUP($C26,'Регламент'!$A$5:$G$40,7,FALSE)&gt;0,EDATE(H26,VLOOKUP($C26,'Регламент'!$A$5:$G$40,7,FALSE)),""),""))</f>
        <v/>
      </c>
      <c r="O26" s="12">
        <f>IF(AND(M26="",N26=""),"",IF(M26="",N26,IF(N26="",M26,MIN(M26,N26))))</f>
        <v/>
      </c>
      <c r="P26" s="12">
        <f>IF(O26="","",O26-$B$3)</f>
        <v/>
      </c>
      <c r="Q26" s="11">
        <f>IF(O26="","",IF(O26&lt;$E$3,"Срок прошёл",IF(P26&lt;=$E$3,"Звонить","По плану")))</f>
        <v/>
      </c>
      <c r="R26" s="7" t="n"/>
    </row>
    <row r="27">
      <c r="A27" s="7" t="n"/>
      <c r="B27" s="7" t="n"/>
      <c r="C27" s="7" t="n"/>
      <c r="D27" s="8" t="n"/>
      <c r="E27" s="7" t="n"/>
      <c r="F27" s="8" t="n"/>
      <c r="G27" s="7" t="n"/>
      <c r="H27" s="8" t="n"/>
      <c r="I27" s="9">
        <f>IF(OR($C27="",D27="",E27=""),"",IF(AND(F27&lt;&gt;"",G27&lt;&gt;"",D27&gt;F27,E27&gt;G27),(E27-G27)/(D27-F27),IFERROR(VLOOKUP($C27,'Регламент'!$A$5:$G$40,6,FALSE)/365,"")))</f>
        <v/>
      </c>
      <c r="J27" s="10">
        <f>IF(OR(I27="",I27&lt;=0),"",E27+I27*MAX(0,$E$3-D27))</f>
        <v/>
      </c>
      <c r="K27" s="10">
        <f>IF(J27="","",IFERROR((INT(J27/VLOOKUP($C27,'Регламент'!$A$5:$G$40,2,FALSE))+1)*VLOOKUP($C27,'Регламент'!$A$5:$G$40,2,FALSE),""))</f>
        <v/>
      </c>
      <c r="L27" s="11">
        <f>IF(K27="","",IF(IFERROR(MOD(K27,VLOOKUP($C27,'Регламент'!$A$5:$G$40,5,FALSE)),1)=0,"ТО-"&amp;VLOOKUP($C27,'Регламент'!$A$5:$G$40,5,FALSE),IF(IFERROR(MOD(K27,VLOOKUP($C27,'Регламент'!$A$5:$G$40,4,FALSE)),1)=0,"ТО-"&amp;VLOOKUP($C27,'Регламент'!$A$5:$G$40,4,FALSE),IF(IFERROR(MOD(K27,VLOOKUP($C27,'Регламент'!$A$5:$G$40,3,FALSE)),1)=0,"ТО-"&amp;VLOOKUP($C27,'Регламент'!$A$5:$G$40,3,FALSE),"ТО-"&amp;VLOOKUP($C27,'Регламент'!$A$5:$G$40,2,FALSE)))))</f>
        <v/>
      </c>
      <c r="M27" s="12">
        <f>IF(K27="","",$E$3+(K27-J27)/I27)</f>
        <v/>
      </c>
      <c r="N27" s="12">
        <f>IF(H27="","",IFERROR(IF(VLOOKUP($C27,'Регламент'!$A$5:$G$40,7,FALSE)&gt;0,EDATE(H27,VLOOKUP($C27,'Регламент'!$A$5:$G$40,7,FALSE)),""),""))</f>
        <v/>
      </c>
      <c r="O27" s="12">
        <f>IF(AND(M27="",N27=""),"",IF(M27="",N27,IF(N27="",M27,MIN(M27,N27))))</f>
        <v/>
      </c>
      <c r="P27" s="12">
        <f>IF(O27="","",O27-$B$3)</f>
        <v/>
      </c>
      <c r="Q27" s="11">
        <f>IF(O27="","",IF(O27&lt;$E$3,"Срок прошёл",IF(P27&lt;=$E$3,"Звонить","По плану")))</f>
        <v/>
      </c>
      <c r="R27" s="7" t="n"/>
    </row>
    <row r="28">
      <c r="A28" s="7" t="n"/>
      <c r="B28" s="7" t="n"/>
      <c r="C28" s="7" t="n"/>
      <c r="D28" s="8" t="n"/>
      <c r="E28" s="7" t="n"/>
      <c r="F28" s="8" t="n"/>
      <c r="G28" s="7" t="n"/>
      <c r="H28" s="8" t="n"/>
      <c r="I28" s="9">
        <f>IF(OR($C28="",D28="",E28=""),"",IF(AND(F28&lt;&gt;"",G28&lt;&gt;"",D28&gt;F28,E28&gt;G28),(E28-G28)/(D28-F28),IFERROR(VLOOKUP($C28,'Регламент'!$A$5:$G$40,6,FALSE)/365,"")))</f>
        <v/>
      </c>
      <c r="J28" s="10">
        <f>IF(OR(I28="",I28&lt;=0),"",E28+I28*MAX(0,$E$3-D28))</f>
        <v/>
      </c>
      <c r="K28" s="10">
        <f>IF(J28="","",IFERROR((INT(J28/VLOOKUP($C28,'Регламент'!$A$5:$G$40,2,FALSE))+1)*VLOOKUP($C28,'Регламент'!$A$5:$G$40,2,FALSE),""))</f>
        <v/>
      </c>
      <c r="L28" s="11">
        <f>IF(K28="","",IF(IFERROR(MOD(K28,VLOOKUP($C28,'Регламент'!$A$5:$G$40,5,FALSE)),1)=0,"ТО-"&amp;VLOOKUP($C28,'Регламент'!$A$5:$G$40,5,FALSE),IF(IFERROR(MOD(K28,VLOOKUP($C28,'Регламент'!$A$5:$G$40,4,FALSE)),1)=0,"ТО-"&amp;VLOOKUP($C28,'Регламент'!$A$5:$G$40,4,FALSE),IF(IFERROR(MOD(K28,VLOOKUP($C28,'Регламент'!$A$5:$G$40,3,FALSE)),1)=0,"ТО-"&amp;VLOOKUP($C28,'Регламент'!$A$5:$G$40,3,FALSE),"ТО-"&amp;VLOOKUP($C28,'Регламент'!$A$5:$G$40,2,FALSE)))))</f>
        <v/>
      </c>
      <c r="M28" s="12">
        <f>IF(K28="","",$E$3+(K28-J28)/I28)</f>
        <v/>
      </c>
      <c r="N28" s="12">
        <f>IF(H28="","",IFERROR(IF(VLOOKUP($C28,'Регламент'!$A$5:$G$40,7,FALSE)&gt;0,EDATE(H28,VLOOKUP($C28,'Регламент'!$A$5:$G$40,7,FALSE)),""),""))</f>
        <v/>
      </c>
      <c r="O28" s="12">
        <f>IF(AND(M28="",N28=""),"",IF(M28="",N28,IF(N28="",M28,MIN(M28,N28))))</f>
        <v/>
      </c>
      <c r="P28" s="12">
        <f>IF(O28="","",O28-$B$3)</f>
        <v/>
      </c>
      <c r="Q28" s="11">
        <f>IF(O28="","",IF(O28&lt;$E$3,"Срок прошёл",IF(P28&lt;=$E$3,"Звонить","По плану")))</f>
        <v/>
      </c>
      <c r="R28" s="7" t="n"/>
    </row>
    <row r="29">
      <c r="A29" s="7" t="n"/>
      <c r="B29" s="7" t="n"/>
      <c r="C29" s="7" t="n"/>
      <c r="D29" s="8" t="n"/>
      <c r="E29" s="7" t="n"/>
      <c r="F29" s="8" t="n"/>
      <c r="G29" s="7" t="n"/>
      <c r="H29" s="8" t="n"/>
      <c r="I29" s="9">
        <f>IF(OR($C29="",D29="",E29=""),"",IF(AND(F29&lt;&gt;"",G29&lt;&gt;"",D29&gt;F29,E29&gt;G29),(E29-G29)/(D29-F29),IFERROR(VLOOKUP($C29,'Регламент'!$A$5:$G$40,6,FALSE)/365,"")))</f>
        <v/>
      </c>
      <c r="J29" s="10">
        <f>IF(OR(I29="",I29&lt;=0),"",E29+I29*MAX(0,$E$3-D29))</f>
        <v/>
      </c>
      <c r="K29" s="10">
        <f>IF(J29="","",IFERROR((INT(J29/VLOOKUP($C29,'Регламент'!$A$5:$G$40,2,FALSE))+1)*VLOOKUP($C29,'Регламент'!$A$5:$G$40,2,FALSE),""))</f>
        <v/>
      </c>
      <c r="L29" s="11">
        <f>IF(K29="","",IF(IFERROR(MOD(K29,VLOOKUP($C29,'Регламент'!$A$5:$G$40,5,FALSE)),1)=0,"ТО-"&amp;VLOOKUP($C29,'Регламент'!$A$5:$G$40,5,FALSE),IF(IFERROR(MOD(K29,VLOOKUP($C29,'Регламент'!$A$5:$G$40,4,FALSE)),1)=0,"ТО-"&amp;VLOOKUP($C29,'Регламент'!$A$5:$G$40,4,FALSE),IF(IFERROR(MOD(K29,VLOOKUP($C29,'Регламент'!$A$5:$G$40,3,FALSE)),1)=0,"ТО-"&amp;VLOOKUP($C29,'Регламент'!$A$5:$G$40,3,FALSE),"ТО-"&amp;VLOOKUP($C29,'Регламент'!$A$5:$G$40,2,FALSE)))))</f>
        <v/>
      </c>
      <c r="M29" s="12">
        <f>IF(K29="","",$E$3+(K29-J29)/I29)</f>
        <v/>
      </c>
      <c r="N29" s="12">
        <f>IF(H29="","",IFERROR(IF(VLOOKUP($C29,'Регламент'!$A$5:$G$40,7,FALSE)&gt;0,EDATE(H29,VLOOKUP($C29,'Регламент'!$A$5:$G$40,7,FALSE)),""),""))</f>
        <v/>
      </c>
      <c r="O29" s="12">
        <f>IF(AND(M29="",N29=""),"",IF(M29="",N29,IF(N29="",M29,MIN(M29,N29))))</f>
        <v/>
      </c>
      <c r="P29" s="12">
        <f>IF(O29="","",O29-$B$3)</f>
        <v/>
      </c>
      <c r="Q29" s="11">
        <f>IF(O29="","",IF(O29&lt;$E$3,"Срок прошёл",IF(P29&lt;=$E$3,"Звонить","По плану")))</f>
        <v/>
      </c>
      <c r="R29" s="7" t="n"/>
    </row>
    <row r="30">
      <c r="A30" s="7" t="n"/>
      <c r="B30" s="7" t="n"/>
      <c r="C30" s="7" t="n"/>
      <c r="D30" s="8" t="n"/>
      <c r="E30" s="7" t="n"/>
      <c r="F30" s="8" t="n"/>
      <c r="G30" s="7" t="n"/>
      <c r="H30" s="8" t="n"/>
      <c r="I30" s="9">
        <f>IF(OR($C30="",D30="",E30=""),"",IF(AND(F30&lt;&gt;"",G30&lt;&gt;"",D30&gt;F30,E30&gt;G30),(E30-G30)/(D30-F30),IFERROR(VLOOKUP($C30,'Регламент'!$A$5:$G$40,6,FALSE)/365,"")))</f>
        <v/>
      </c>
      <c r="J30" s="10">
        <f>IF(OR(I30="",I30&lt;=0),"",E30+I30*MAX(0,$E$3-D30))</f>
        <v/>
      </c>
      <c r="K30" s="10">
        <f>IF(J30="","",IFERROR((INT(J30/VLOOKUP($C30,'Регламент'!$A$5:$G$40,2,FALSE))+1)*VLOOKUP($C30,'Регламент'!$A$5:$G$40,2,FALSE),""))</f>
        <v/>
      </c>
      <c r="L30" s="11">
        <f>IF(K30="","",IF(IFERROR(MOD(K30,VLOOKUP($C30,'Регламент'!$A$5:$G$40,5,FALSE)),1)=0,"ТО-"&amp;VLOOKUP($C30,'Регламент'!$A$5:$G$40,5,FALSE),IF(IFERROR(MOD(K30,VLOOKUP($C30,'Регламент'!$A$5:$G$40,4,FALSE)),1)=0,"ТО-"&amp;VLOOKUP($C30,'Регламент'!$A$5:$G$40,4,FALSE),IF(IFERROR(MOD(K30,VLOOKUP($C30,'Регламент'!$A$5:$G$40,3,FALSE)),1)=0,"ТО-"&amp;VLOOKUP($C30,'Регламент'!$A$5:$G$40,3,FALSE),"ТО-"&amp;VLOOKUP($C30,'Регламент'!$A$5:$G$40,2,FALSE)))))</f>
        <v/>
      </c>
      <c r="M30" s="12">
        <f>IF(K30="","",$E$3+(K30-J30)/I30)</f>
        <v/>
      </c>
      <c r="N30" s="12">
        <f>IF(H30="","",IFERROR(IF(VLOOKUP($C30,'Регламент'!$A$5:$G$40,7,FALSE)&gt;0,EDATE(H30,VLOOKUP($C30,'Регламент'!$A$5:$G$40,7,FALSE)),""),""))</f>
        <v/>
      </c>
      <c r="O30" s="12">
        <f>IF(AND(M30="",N30=""),"",IF(M30="",N30,IF(N30="",M30,MIN(M30,N30))))</f>
        <v/>
      </c>
      <c r="P30" s="12">
        <f>IF(O30="","",O30-$B$3)</f>
        <v/>
      </c>
      <c r="Q30" s="11">
        <f>IF(O30="","",IF(O30&lt;$E$3,"Срок прошёл",IF(P30&lt;=$E$3,"Звонить","По плану")))</f>
        <v/>
      </c>
      <c r="R30" s="7" t="n"/>
    </row>
    <row r="31">
      <c r="A31" s="7" t="n"/>
      <c r="B31" s="7" t="n"/>
      <c r="C31" s="7" t="n"/>
      <c r="D31" s="8" t="n"/>
      <c r="E31" s="7" t="n"/>
      <c r="F31" s="8" t="n"/>
      <c r="G31" s="7" t="n"/>
      <c r="H31" s="8" t="n"/>
      <c r="I31" s="9">
        <f>IF(OR($C31="",D31="",E31=""),"",IF(AND(F31&lt;&gt;"",G31&lt;&gt;"",D31&gt;F31,E31&gt;G31),(E31-G31)/(D31-F31),IFERROR(VLOOKUP($C31,'Регламент'!$A$5:$G$40,6,FALSE)/365,"")))</f>
        <v/>
      </c>
      <c r="J31" s="10">
        <f>IF(OR(I31="",I31&lt;=0),"",E31+I31*MAX(0,$E$3-D31))</f>
        <v/>
      </c>
      <c r="K31" s="10">
        <f>IF(J31="","",IFERROR((INT(J31/VLOOKUP($C31,'Регламент'!$A$5:$G$40,2,FALSE))+1)*VLOOKUP($C31,'Регламент'!$A$5:$G$40,2,FALSE),""))</f>
        <v/>
      </c>
      <c r="L31" s="11">
        <f>IF(K31="","",IF(IFERROR(MOD(K31,VLOOKUP($C31,'Регламент'!$A$5:$G$40,5,FALSE)),1)=0,"ТО-"&amp;VLOOKUP($C31,'Регламент'!$A$5:$G$40,5,FALSE),IF(IFERROR(MOD(K31,VLOOKUP($C31,'Регламент'!$A$5:$G$40,4,FALSE)),1)=0,"ТО-"&amp;VLOOKUP($C31,'Регламент'!$A$5:$G$40,4,FALSE),IF(IFERROR(MOD(K31,VLOOKUP($C31,'Регламент'!$A$5:$G$40,3,FALSE)),1)=0,"ТО-"&amp;VLOOKUP($C31,'Регламент'!$A$5:$G$40,3,FALSE),"ТО-"&amp;VLOOKUP($C31,'Регламент'!$A$5:$G$40,2,FALSE)))))</f>
        <v/>
      </c>
      <c r="M31" s="12">
        <f>IF(K31="","",$E$3+(K31-J31)/I31)</f>
        <v/>
      </c>
      <c r="N31" s="12">
        <f>IF(H31="","",IFERROR(IF(VLOOKUP($C31,'Регламент'!$A$5:$G$40,7,FALSE)&gt;0,EDATE(H31,VLOOKUP($C31,'Регламент'!$A$5:$G$40,7,FALSE)),""),""))</f>
        <v/>
      </c>
      <c r="O31" s="12">
        <f>IF(AND(M31="",N31=""),"",IF(M31="",N31,IF(N31="",M31,MIN(M31,N31))))</f>
        <v/>
      </c>
      <c r="P31" s="12">
        <f>IF(O31="","",O31-$B$3)</f>
        <v/>
      </c>
      <c r="Q31" s="11">
        <f>IF(O31="","",IF(O31&lt;$E$3,"Срок прошёл",IF(P31&lt;=$E$3,"Звонить","По плану")))</f>
        <v/>
      </c>
      <c r="R31" s="7" t="n"/>
    </row>
    <row r="32">
      <c r="A32" s="7" t="n"/>
      <c r="B32" s="7" t="n"/>
      <c r="C32" s="7" t="n"/>
      <c r="D32" s="8" t="n"/>
      <c r="E32" s="7" t="n"/>
      <c r="F32" s="8" t="n"/>
      <c r="G32" s="7" t="n"/>
      <c r="H32" s="8" t="n"/>
      <c r="I32" s="9">
        <f>IF(OR($C32="",D32="",E32=""),"",IF(AND(F32&lt;&gt;"",G32&lt;&gt;"",D32&gt;F32,E32&gt;G32),(E32-G32)/(D32-F32),IFERROR(VLOOKUP($C32,'Регламент'!$A$5:$G$40,6,FALSE)/365,"")))</f>
        <v/>
      </c>
      <c r="J32" s="10">
        <f>IF(OR(I32="",I32&lt;=0),"",E32+I32*MAX(0,$E$3-D32))</f>
        <v/>
      </c>
      <c r="K32" s="10">
        <f>IF(J32="","",IFERROR((INT(J32/VLOOKUP($C32,'Регламент'!$A$5:$G$40,2,FALSE))+1)*VLOOKUP($C32,'Регламент'!$A$5:$G$40,2,FALSE),""))</f>
        <v/>
      </c>
      <c r="L32" s="11">
        <f>IF(K32="","",IF(IFERROR(MOD(K32,VLOOKUP($C32,'Регламент'!$A$5:$G$40,5,FALSE)),1)=0,"ТО-"&amp;VLOOKUP($C32,'Регламент'!$A$5:$G$40,5,FALSE),IF(IFERROR(MOD(K32,VLOOKUP($C32,'Регламент'!$A$5:$G$40,4,FALSE)),1)=0,"ТО-"&amp;VLOOKUP($C32,'Регламент'!$A$5:$G$40,4,FALSE),IF(IFERROR(MOD(K32,VLOOKUP($C32,'Регламент'!$A$5:$G$40,3,FALSE)),1)=0,"ТО-"&amp;VLOOKUP($C32,'Регламент'!$A$5:$G$40,3,FALSE),"ТО-"&amp;VLOOKUP($C32,'Регламент'!$A$5:$G$40,2,FALSE)))))</f>
        <v/>
      </c>
      <c r="M32" s="12">
        <f>IF(K32="","",$E$3+(K32-J32)/I32)</f>
        <v/>
      </c>
      <c r="N32" s="12">
        <f>IF(H32="","",IFERROR(IF(VLOOKUP($C32,'Регламент'!$A$5:$G$40,7,FALSE)&gt;0,EDATE(H32,VLOOKUP($C32,'Регламент'!$A$5:$G$40,7,FALSE)),""),""))</f>
        <v/>
      </c>
      <c r="O32" s="12">
        <f>IF(AND(M32="",N32=""),"",IF(M32="",N32,IF(N32="",M32,MIN(M32,N32))))</f>
        <v/>
      </c>
      <c r="P32" s="12">
        <f>IF(O32="","",O32-$B$3)</f>
        <v/>
      </c>
      <c r="Q32" s="11">
        <f>IF(O32="","",IF(O32&lt;$E$3,"Срок прошёл",IF(P32&lt;=$E$3,"Звонить","По плану")))</f>
        <v/>
      </c>
      <c r="R32" s="7" t="n"/>
    </row>
    <row r="33">
      <c r="A33" s="7" t="n"/>
      <c r="B33" s="7" t="n"/>
      <c r="C33" s="7" t="n"/>
      <c r="D33" s="8" t="n"/>
      <c r="E33" s="7" t="n"/>
      <c r="F33" s="8" t="n"/>
      <c r="G33" s="7" t="n"/>
      <c r="H33" s="8" t="n"/>
      <c r="I33" s="9">
        <f>IF(OR($C33="",D33="",E33=""),"",IF(AND(F33&lt;&gt;"",G33&lt;&gt;"",D33&gt;F33,E33&gt;G33),(E33-G33)/(D33-F33),IFERROR(VLOOKUP($C33,'Регламент'!$A$5:$G$40,6,FALSE)/365,"")))</f>
        <v/>
      </c>
      <c r="J33" s="10">
        <f>IF(OR(I33="",I33&lt;=0),"",E33+I33*MAX(0,$E$3-D33))</f>
        <v/>
      </c>
      <c r="K33" s="10">
        <f>IF(J33="","",IFERROR((INT(J33/VLOOKUP($C33,'Регламент'!$A$5:$G$40,2,FALSE))+1)*VLOOKUP($C33,'Регламент'!$A$5:$G$40,2,FALSE),""))</f>
        <v/>
      </c>
      <c r="L33" s="11">
        <f>IF(K33="","",IF(IFERROR(MOD(K33,VLOOKUP($C33,'Регламент'!$A$5:$G$40,5,FALSE)),1)=0,"ТО-"&amp;VLOOKUP($C33,'Регламент'!$A$5:$G$40,5,FALSE),IF(IFERROR(MOD(K33,VLOOKUP($C33,'Регламент'!$A$5:$G$40,4,FALSE)),1)=0,"ТО-"&amp;VLOOKUP($C33,'Регламент'!$A$5:$G$40,4,FALSE),IF(IFERROR(MOD(K33,VLOOKUP($C33,'Регламент'!$A$5:$G$40,3,FALSE)),1)=0,"ТО-"&amp;VLOOKUP($C33,'Регламент'!$A$5:$G$40,3,FALSE),"ТО-"&amp;VLOOKUP($C33,'Регламент'!$A$5:$G$40,2,FALSE)))))</f>
        <v/>
      </c>
      <c r="M33" s="12">
        <f>IF(K33="","",$E$3+(K33-J33)/I33)</f>
        <v/>
      </c>
      <c r="N33" s="12">
        <f>IF(H33="","",IFERROR(IF(VLOOKUP($C33,'Регламент'!$A$5:$G$40,7,FALSE)&gt;0,EDATE(H33,VLOOKUP($C33,'Регламент'!$A$5:$G$40,7,FALSE)),""),""))</f>
        <v/>
      </c>
      <c r="O33" s="12">
        <f>IF(AND(M33="",N33=""),"",IF(M33="",N33,IF(N33="",M33,MIN(M33,N33))))</f>
        <v/>
      </c>
      <c r="P33" s="12">
        <f>IF(O33="","",O33-$B$3)</f>
        <v/>
      </c>
      <c r="Q33" s="11">
        <f>IF(O33="","",IF(O33&lt;$E$3,"Срок прошёл",IF(P33&lt;=$E$3,"Звонить","По плану")))</f>
        <v/>
      </c>
      <c r="R33" s="7" t="n"/>
    </row>
    <row r="34">
      <c r="A34" s="7" t="n"/>
      <c r="B34" s="7" t="n"/>
      <c r="C34" s="7" t="n"/>
      <c r="D34" s="8" t="n"/>
      <c r="E34" s="7" t="n"/>
      <c r="F34" s="8" t="n"/>
      <c r="G34" s="7" t="n"/>
      <c r="H34" s="8" t="n"/>
      <c r="I34" s="9">
        <f>IF(OR($C34="",D34="",E34=""),"",IF(AND(F34&lt;&gt;"",G34&lt;&gt;"",D34&gt;F34,E34&gt;G34),(E34-G34)/(D34-F34),IFERROR(VLOOKUP($C34,'Регламент'!$A$5:$G$40,6,FALSE)/365,"")))</f>
        <v/>
      </c>
      <c r="J34" s="10">
        <f>IF(OR(I34="",I34&lt;=0),"",E34+I34*MAX(0,$E$3-D34))</f>
        <v/>
      </c>
      <c r="K34" s="10">
        <f>IF(J34="","",IFERROR((INT(J34/VLOOKUP($C34,'Регламент'!$A$5:$G$40,2,FALSE))+1)*VLOOKUP($C34,'Регламент'!$A$5:$G$40,2,FALSE),""))</f>
        <v/>
      </c>
      <c r="L34" s="11">
        <f>IF(K34="","",IF(IFERROR(MOD(K34,VLOOKUP($C34,'Регламент'!$A$5:$G$40,5,FALSE)),1)=0,"ТО-"&amp;VLOOKUP($C34,'Регламент'!$A$5:$G$40,5,FALSE),IF(IFERROR(MOD(K34,VLOOKUP($C34,'Регламент'!$A$5:$G$40,4,FALSE)),1)=0,"ТО-"&amp;VLOOKUP($C34,'Регламент'!$A$5:$G$40,4,FALSE),IF(IFERROR(MOD(K34,VLOOKUP($C34,'Регламент'!$A$5:$G$40,3,FALSE)),1)=0,"ТО-"&amp;VLOOKUP($C34,'Регламент'!$A$5:$G$40,3,FALSE),"ТО-"&amp;VLOOKUP($C34,'Регламент'!$A$5:$G$40,2,FALSE)))))</f>
        <v/>
      </c>
      <c r="M34" s="12">
        <f>IF(K34="","",$E$3+(K34-J34)/I34)</f>
        <v/>
      </c>
      <c r="N34" s="12">
        <f>IF(H34="","",IFERROR(IF(VLOOKUP($C34,'Регламент'!$A$5:$G$40,7,FALSE)&gt;0,EDATE(H34,VLOOKUP($C34,'Регламент'!$A$5:$G$40,7,FALSE)),""),""))</f>
        <v/>
      </c>
      <c r="O34" s="12">
        <f>IF(AND(M34="",N34=""),"",IF(M34="",N34,IF(N34="",M34,MIN(M34,N34))))</f>
        <v/>
      </c>
      <c r="P34" s="12">
        <f>IF(O34="","",O34-$B$3)</f>
        <v/>
      </c>
      <c r="Q34" s="11">
        <f>IF(O34="","",IF(O34&lt;$E$3,"Срок прошёл",IF(P34&lt;=$E$3,"Звонить","По плану")))</f>
        <v/>
      </c>
      <c r="R34" s="7" t="n"/>
    </row>
    <row r="35">
      <c r="A35" s="7" t="n"/>
      <c r="B35" s="7" t="n"/>
      <c r="C35" s="7" t="n"/>
      <c r="D35" s="8" t="n"/>
      <c r="E35" s="7" t="n"/>
      <c r="F35" s="8" t="n"/>
      <c r="G35" s="7" t="n"/>
      <c r="H35" s="8" t="n"/>
      <c r="I35" s="9">
        <f>IF(OR($C35="",D35="",E35=""),"",IF(AND(F35&lt;&gt;"",G35&lt;&gt;"",D35&gt;F35,E35&gt;G35),(E35-G35)/(D35-F35),IFERROR(VLOOKUP($C35,'Регламент'!$A$5:$G$40,6,FALSE)/365,"")))</f>
        <v/>
      </c>
      <c r="J35" s="10">
        <f>IF(OR(I35="",I35&lt;=0),"",E35+I35*MAX(0,$E$3-D35))</f>
        <v/>
      </c>
      <c r="K35" s="10">
        <f>IF(J35="","",IFERROR((INT(J35/VLOOKUP($C35,'Регламент'!$A$5:$G$40,2,FALSE))+1)*VLOOKUP($C35,'Регламент'!$A$5:$G$40,2,FALSE),""))</f>
        <v/>
      </c>
      <c r="L35" s="11">
        <f>IF(K35="","",IF(IFERROR(MOD(K35,VLOOKUP($C35,'Регламент'!$A$5:$G$40,5,FALSE)),1)=0,"ТО-"&amp;VLOOKUP($C35,'Регламент'!$A$5:$G$40,5,FALSE),IF(IFERROR(MOD(K35,VLOOKUP($C35,'Регламент'!$A$5:$G$40,4,FALSE)),1)=0,"ТО-"&amp;VLOOKUP($C35,'Регламент'!$A$5:$G$40,4,FALSE),IF(IFERROR(MOD(K35,VLOOKUP($C35,'Регламент'!$A$5:$G$40,3,FALSE)),1)=0,"ТО-"&amp;VLOOKUP($C35,'Регламент'!$A$5:$G$40,3,FALSE),"ТО-"&amp;VLOOKUP($C35,'Регламент'!$A$5:$G$40,2,FALSE)))))</f>
        <v/>
      </c>
      <c r="M35" s="12">
        <f>IF(K35="","",$E$3+(K35-J35)/I35)</f>
        <v/>
      </c>
      <c r="N35" s="12">
        <f>IF(H35="","",IFERROR(IF(VLOOKUP($C35,'Регламент'!$A$5:$G$40,7,FALSE)&gt;0,EDATE(H35,VLOOKUP($C35,'Регламент'!$A$5:$G$40,7,FALSE)),""),""))</f>
        <v/>
      </c>
      <c r="O35" s="12">
        <f>IF(AND(M35="",N35=""),"",IF(M35="",N35,IF(N35="",M35,MIN(M35,N35))))</f>
        <v/>
      </c>
      <c r="P35" s="12">
        <f>IF(O35="","",O35-$B$3)</f>
        <v/>
      </c>
      <c r="Q35" s="11">
        <f>IF(O35="","",IF(O35&lt;$E$3,"Срок прошёл",IF(P35&lt;=$E$3,"Звонить","По плану")))</f>
        <v/>
      </c>
      <c r="R35" s="7" t="n"/>
    </row>
    <row r="36">
      <c r="A36" s="7" t="n"/>
      <c r="B36" s="7" t="n"/>
      <c r="C36" s="7" t="n"/>
      <c r="D36" s="8" t="n"/>
      <c r="E36" s="7" t="n"/>
      <c r="F36" s="8" t="n"/>
      <c r="G36" s="7" t="n"/>
      <c r="H36" s="8" t="n"/>
      <c r="I36" s="9">
        <f>IF(OR($C36="",D36="",E36=""),"",IF(AND(F36&lt;&gt;"",G36&lt;&gt;"",D36&gt;F36,E36&gt;G36),(E36-G36)/(D36-F36),IFERROR(VLOOKUP($C36,'Регламент'!$A$5:$G$40,6,FALSE)/365,"")))</f>
        <v/>
      </c>
      <c r="J36" s="10">
        <f>IF(OR(I36="",I36&lt;=0),"",E36+I36*MAX(0,$E$3-D36))</f>
        <v/>
      </c>
      <c r="K36" s="10">
        <f>IF(J36="","",IFERROR((INT(J36/VLOOKUP($C36,'Регламент'!$A$5:$G$40,2,FALSE))+1)*VLOOKUP($C36,'Регламент'!$A$5:$G$40,2,FALSE),""))</f>
        <v/>
      </c>
      <c r="L36" s="11">
        <f>IF(K36="","",IF(IFERROR(MOD(K36,VLOOKUP($C36,'Регламент'!$A$5:$G$40,5,FALSE)),1)=0,"ТО-"&amp;VLOOKUP($C36,'Регламент'!$A$5:$G$40,5,FALSE),IF(IFERROR(MOD(K36,VLOOKUP($C36,'Регламент'!$A$5:$G$40,4,FALSE)),1)=0,"ТО-"&amp;VLOOKUP($C36,'Регламент'!$A$5:$G$40,4,FALSE),IF(IFERROR(MOD(K36,VLOOKUP($C36,'Регламент'!$A$5:$G$40,3,FALSE)),1)=0,"ТО-"&amp;VLOOKUP($C36,'Регламент'!$A$5:$G$40,3,FALSE),"ТО-"&amp;VLOOKUP($C36,'Регламент'!$A$5:$G$40,2,FALSE)))))</f>
        <v/>
      </c>
      <c r="M36" s="12">
        <f>IF(K36="","",$E$3+(K36-J36)/I36)</f>
        <v/>
      </c>
      <c r="N36" s="12">
        <f>IF(H36="","",IFERROR(IF(VLOOKUP($C36,'Регламент'!$A$5:$G$40,7,FALSE)&gt;0,EDATE(H36,VLOOKUP($C36,'Регламент'!$A$5:$G$40,7,FALSE)),""),""))</f>
        <v/>
      </c>
      <c r="O36" s="12">
        <f>IF(AND(M36="",N36=""),"",IF(M36="",N36,IF(N36="",M36,MIN(M36,N36))))</f>
        <v/>
      </c>
      <c r="P36" s="12">
        <f>IF(O36="","",O36-$B$3)</f>
        <v/>
      </c>
      <c r="Q36" s="11">
        <f>IF(O36="","",IF(O36&lt;$E$3,"Срок прошёл",IF(P36&lt;=$E$3,"Звонить","По плану")))</f>
        <v/>
      </c>
      <c r="R36" s="7" t="n"/>
    </row>
    <row r="37">
      <c r="A37" s="7" t="n"/>
      <c r="B37" s="7" t="n"/>
      <c r="C37" s="7" t="n"/>
      <c r="D37" s="8" t="n"/>
      <c r="E37" s="7" t="n"/>
      <c r="F37" s="8" t="n"/>
      <c r="G37" s="7" t="n"/>
      <c r="H37" s="8" t="n"/>
      <c r="I37" s="9">
        <f>IF(OR($C37="",D37="",E37=""),"",IF(AND(F37&lt;&gt;"",G37&lt;&gt;"",D37&gt;F37,E37&gt;G37),(E37-G37)/(D37-F37),IFERROR(VLOOKUP($C37,'Регламент'!$A$5:$G$40,6,FALSE)/365,"")))</f>
        <v/>
      </c>
      <c r="J37" s="10">
        <f>IF(OR(I37="",I37&lt;=0),"",E37+I37*MAX(0,$E$3-D37))</f>
        <v/>
      </c>
      <c r="K37" s="10">
        <f>IF(J37="","",IFERROR((INT(J37/VLOOKUP($C37,'Регламент'!$A$5:$G$40,2,FALSE))+1)*VLOOKUP($C37,'Регламент'!$A$5:$G$40,2,FALSE),""))</f>
        <v/>
      </c>
      <c r="L37" s="11">
        <f>IF(K37="","",IF(IFERROR(MOD(K37,VLOOKUP($C37,'Регламент'!$A$5:$G$40,5,FALSE)),1)=0,"ТО-"&amp;VLOOKUP($C37,'Регламент'!$A$5:$G$40,5,FALSE),IF(IFERROR(MOD(K37,VLOOKUP($C37,'Регламент'!$A$5:$G$40,4,FALSE)),1)=0,"ТО-"&amp;VLOOKUP($C37,'Регламент'!$A$5:$G$40,4,FALSE),IF(IFERROR(MOD(K37,VLOOKUP($C37,'Регламент'!$A$5:$G$40,3,FALSE)),1)=0,"ТО-"&amp;VLOOKUP($C37,'Регламент'!$A$5:$G$40,3,FALSE),"ТО-"&amp;VLOOKUP($C37,'Регламент'!$A$5:$G$40,2,FALSE)))))</f>
        <v/>
      </c>
      <c r="M37" s="12">
        <f>IF(K37="","",$E$3+(K37-J37)/I37)</f>
        <v/>
      </c>
      <c r="N37" s="12">
        <f>IF(H37="","",IFERROR(IF(VLOOKUP($C37,'Регламент'!$A$5:$G$40,7,FALSE)&gt;0,EDATE(H37,VLOOKUP($C37,'Регламент'!$A$5:$G$40,7,FALSE)),""),""))</f>
        <v/>
      </c>
      <c r="O37" s="12">
        <f>IF(AND(M37="",N37=""),"",IF(M37="",N37,IF(N37="",M37,MIN(M37,N37))))</f>
        <v/>
      </c>
      <c r="P37" s="12">
        <f>IF(O37="","",O37-$B$3)</f>
        <v/>
      </c>
      <c r="Q37" s="11">
        <f>IF(O37="","",IF(O37&lt;$E$3,"Срок прошёл",IF(P37&lt;=$E$3,"Звонить","По плану")))</f>
        <v/>
      </c>
      <c r="R37" s="7" t="n"/>
    </row>
    <row r="38">
      <c r="A38" s="7" t="n"/>
      <c r="B38" s="7" t="n"/>
      <c r="C38" s="7" t="n"/>
      <c r="D38" s="8" t="n"/>
      <c r="E38" s="7" t="n"/>
      <c r="F38" s="8" t="n"/>
      <c r="G38" s="7" t="n"/>
      <c r="H38" s="8" t="n"/>
      <c r="I38" s="9">
        <f>IF(OR($C38="",D38="",E38=""),"",IF(AND(F38&lt;&gt;"",G38&lt;&gt;"",D38&gt;F38,E38&gt;G38),(E38-G38)/(D38-F38),IFERROR(VLOOKUP($C38,'Регламент'!$A$5:$G$40,6,FALSE)/365,"")))</f>
        <v/>
      </c>
      <c r="J38" s="10">
        <f>IF(OR(I38="",I38&lt;=0),"",E38+I38*MAX(0,$E$3-D38))</f>
        <v/>
      </c>
      <c r="K38" s="10">
        <f>IF(J38="","",IFERROR((INT(J38/VLOOKUP($C38,'Регламент'!$A$5:$G$40,2,FALSE))+1)*VLOOKUP($C38,'Регламент'!$A$5:$G$40,2,FALSE),""))</f>
        <v/>
      </c>
      <c r="L38" s="11">
        <f>IF(K38="","",IF(IFERROR(MOD(K38,VLOOKUP($C38,'Регламент'!$A$5:$G$40,5,FALSE)),1)=0,"ТО-"&amp;VLOOKUP($C38,'Регламент'!$A$5:$G$40,5,FALSE),IF(IFERROR(MOD(K38,VLOOKUP($C38,'Регламент'!$A$5:$G$40,4,FALSE)),1)=0,"ТО-"&amp;VLOOKUP($C38,'Регламент'!$A$5:$G$40,4,FALSE),IF(IFERROR(MOD(K38,VLOOKUP($C38,'Регламент'!$A$5:$G$40,3,FALSE)),1)=0,"ТО-"&amp;VLOOKUP($C38,'Регламент'!$A$5:$G$40,3,FALSE),"ТО-"&amp;VLOOKUP($C38,'Регламент'!$A$5:$G$40,2,FALSE)))))</f>
        <v/>
      </c>
      <c r="M38" s="12">
        <f>IF(K38="","",$E$3+(K38-J38)/I38)</f>
        <v/>
      </c>
      <c r="N38" s="12">
        <f>IF(H38="","",IFERROR(IF(VLOOKUP($C38,'Регламент'!$A$5:$G$40,7,FALSE)&gt;0,EDATE(H38,VLOOKUP($C38,'Регламент'!$A$5:$G$40,7,FALSE)),""),""))</f>
        <v/>
      </c>
      <c r="O38" s="12">
        <f>IF(AND(M38="",N38=""),"",IF(M38="",N38,IF(N38="",M38,MIN(M38,N38))))</f>
        <v/>
      </c>
      <c r="P38" s="12">
        <f>IF(O38="","",O38-$B$3)</f>
        <v/>
      </c>
      <c r="Q38" s="11">
        <f>IF(O38="","",IF(O38&lt;$E$3,"Срок прошёл",IF(P38&lt;=$E$3,"Звонить","По плану")))</f>
        <v/>
      </c>
      <c r="R38" s="7" t="n"/>
    </row>
    <row r="39">
      <c r="A39" s="7" t="n"/>
      <c r="B39" s="7" t="n"/>
      <c r="C39" s="7" t="n"/>
      <c r="D39" s="8" t="n"/>
      <c r="E39" s="7" t="n"/>
      <c r="F39" s="8" t="n"/>
      <c r="G39" s="7" t="n"/>
      <c r="H39" s="8" t="n"/>
      <c r="I39" s="9">
        <f>IF(OR($C39="",D39="",E39=""),"",IF(AND(F39&lt;&gt;"",G39&lt;&gt;"",D39&gt;F39,E39&gt;G39),(E39-G39)/(D39-F39),IFERROR(VLOOKUP($C39,'Регламент'!$A$5:$G$40,6,FALSE)/365,"")))</f>
        <v/>
      </c>
      <c r="J39" s="10">
        <f>IF(OR(I39="",I39&lt;=0),"",E39+I39*MAX(0,$E$3-D39))</f>
        <v/>
      </c>
      <c r="K39" s="10">
        <f>IF(J39="","",IFERROR((INT(J39/VLOOKUP($C39,'Регламент'!$A$5:$G$40,2,FALSE))+1)*VLOOKUP($C39,'Регламент'!$A$5:$G$40,2,FALSE),""))</f>
        <v/>
      </c>
      <c r="L39" s="11">
        <f>IF(K39="","",IF(IFERROR(MOD(K39,VLOOKUP($C39,'Регламент'!$A$5:$G$40,5,FALSE)),1)=0,"ТО-"&amp;VLOOKUP($C39,'Регламент'!$A$5:$G$40,5,FALSE),IF(IFERROR(MOD(K39,VLOOKUP($C39,'Регламент'!$A$5:$G$40,4,FALSE)),1)=0,"ТО-"&amp;VLOOKUP($C39,'Регламент'!$A$5:$G$40,4,FALSE),IF(IFERROR(MOD(K39,VLOOKUP($C39,'Регламент'!$A$5:$G$40,3,FALSE)),1)=0,"ТО-"&amp;VLOOKUP($C39,'Регламент'!$A$5:$G$40,3,FALSE),"ТО-"&amp;VLOOKUP($C39,'Регламент'!$A$5:$G$40,2,FALSE)))))</f>
        <v/>
      </c>
      <c r="M39" s="12">
        <f>IF(K39="","",$E$3+(K39-J39)/I39)</f>
        <v/>
      </c>
      <c r="N39" s="12">
        <f>IF(H39="","",IFERROR(IF(VLOOKUP($C39,'Регламент'!$A$5:$G$40,7,FALSE)&gt;0,EDATE(H39,VLOOKUP($C39,'Регламент'!$A$5:$G$40,7,FALSE)),""),""))</f>
        <v/>
      </c>
      <c r="O39" s="12">
        <f>IF(AND(M39="",N39=""),"",IF(M39="",N39,IF(N39="",M39,MIN(M39,N39))))</f>
        <v/>
      </c>
      <c r="P39" s="12">
        <f>IF(O39="","",O39-$B$3)</f>
        <v/>
      </c>
      <c r="Q39" s="11">
        <f>IF(O39="","",IF(O39&lt;$E$3,"Срок прошёл",IF(P39&lt;=$E$3,"Звонить","По плану")))</f>
        <v/>
      </c>
      <c r="R39" s="7" t="n"/>
    </row>
    <row r="40">
      <c r="A40" s="7" t="n"/>
      <c r="B40" s="7" t="n"/>
      <c r="C40" s="7" t="n"/>
      <c r="D40" s="8" t="n"/>
      <c r="E40" s="7" t="n"/>
      <c r="F40" s="8" t="n"/>
      <c r="G40" s="7" t="n"/>
      <c r="H40" s="8" t="n"/>
      <c r="I40" s="9">
        <f>IF(OR($C40="",D40="",E40=""),"",IF(AND(F40&lt;&gt;"",G40&lt;&gt;"",D40&gt;F40,E40&gt;G40),(E40-G40)/(D40-F40),IFERROR(VLOOKUP($C40,'Регламент'!$A$5:$G$40,6,FALSE)/365,"")))</f>
        <v/>
      </c>
      <c r="J40" s="10">
        <f>IF(OR(I40="",I40&lt;=0),"",E40+I40*MAX(0,$E$3-D40))</f>
        <v/>
      </c>
      <c r="K40" s="10">
        <f>IF(J40="","",IFERROR((INT(J40/VLOOKUP($C40,'Регламент'!$A$5:$G$40,2,FALSE))+1)*VLOOKUP($C40,'Регламент'!$A$5:$G$40,2,FALSE),""))</f>
        <v/>
      </c>
      <c r="L40" s="11">
        <f>IF(K40="","",IF(IFERROR(MOD(K40,VLOOKUP($C40,'Регламент'!$A$5:$G$40,5,FALSE)),1)=0,"ТО-"&amp;VLOOKUP($C40,'Регламент'!$A$5:$G$40,5,FALSE),IF(IFERROR(MOD(K40,VLOOKUP($C40,'Регламент'!$A$5:$G$40,4,FALSE)),1)=0,"ТО-"&amp;VLOOKUP($C40,'Регламент'!$A$5:$G$40,4,FALSE),IF(IFERROR(MOD(K40,VLOOKUP($C40,'Регламент'!$A$5:$G$40,3,FALSE)),1)=0,"ТО-"&amp;VLOOKUP($C40,'Регламент'!$A$5:$G$40,3,FALSE),"ТО-"&amp;VLOOKUP($C40,'Регламент'!$A$5:$G$40,2,FALSE)))))</f>
        <v/>
      </c>
      <c r="M40" s="12">
        <f>IF(K40="","",$E$3+(K40-J40)/I40)</f>
        <v/>
      </c>
      <c r="N40" s="12">
        <f>IF(H40="","",IFERROR(IF(VLOOKUP($C40,'Регламент'!$A$5:$G$40,7,FALSE)&gt;0,EDATE(H40,VLOOKUP($C40,'Регламент'!$A$5:$G$40,7,FALSE)),""),""))</f>
        <v/>
      </c>
      <c r="O40" s="12">
        <f>IF(AND(M40="",N40=""),"",IF(M40="",N40,IF(N40="",M40,MIN(M40,N40))))</f>
        <v/>
      </c>
      <c r="P40" s="12">
        <f>IF(O40="","",O40-$B$3)</f>
        <v/>
      </c>
      <c r="Q40" s="11">
        <f>IF(O40="","",IF(O40&lt;$E$3,"Срок прошёл",IF(P40&lt;=$E$3,"Звонить","По плану")))</f>
        <v/>
      </c>
      <c r="R40" s="7" t="n"/>
    </row>
    <row r="41">
      <c r="A41" s="7" t="n"/>
      <c r="B41" s="7" t="n"/>
      <c r="C41" s="7" t="n"/>
      <c r="D41" s="8" t="n"/>
      <c r="E41" s="7" t="n"/>
      <c r="F41" s="8" t="n"/>
      <c r="G41" s="7" t="n"/>
      <c r="H41" s="8" t="n"/>
      <c r="I41" s="9">
        <f>IF(OR($C41="",D41="",E41=""),"",IF(AND(F41&lt;&gt;"",G41&lt;&gt;"",D41&gt;F41,E41&gt;G41),(E41-G41)/(D41-F41),IFERROR(VLOOKUP($C41,'Регламент'!$A$5:$G$40,6,FALSE)/365,"")))</f>
        <v/>
      </c>
      <c r="J41" s="10">
        <f>IF(OR(I41="",I41&lt;=0),"",E41+I41*MAX(0,$E$3-D41))</f>
        <v/>
      </c>
      <c r="K41" s="10">
        <f>IF(J41="","",IFERROR((INT(J41/VLOOKUP($C41,'Регламент'!$A$5:$G$40,2,FALSE))+1)*VLOOKUP($C41,'Регламент'!$A$5:$G$40,2,FALSE),""))</f>
        <v/>
      </c>
      <c r="L41" s="11">
        <f>IF(K41="","",IF(IFERROR(MOD(K41,VLOOKUP($C41,'Регламент'!$A$5:$G$40,5,FALSE)),1)=0,"ТО-"&amp;VLOOKUP($C41,'Регламент'!$A$5:$G$40,5,FALSE),IF(IFERROR(MOD(K41,VLOOKUP($C41,'Регламент'!$A$5:$G$40,4,FALSE)),1)=0,"ТО-"&amp;VLOOKUP($C41,'Регламент'!$A$5:$G$40,4,FALSE),IF(IFERROR(MOD(K41,VLOOKUP($C41,'Регламент'!$A$5:$G$40,3,FALSE)),1)=0,"ТО-"&amp;VLOOKUP($C41,'Регламент'!$A$5:$G$40,3,FALSE),"ТО-"&amp;VLOOKUP($C41,'Регламент'!$A$5:$G$40,2,FALSE)))))</f>
        <v/>
      </c>
      <c r="M41" s="12">
        <f>IF(K41="","",$E$3+(K41-J41)/I41)</f>
        <v/>
      </c>
      <c r="N41" s="12">
        <f>IF(H41="","",IFERROR(IF(VLOOKUP($C41,'Регламент'!$A$5:$G$40,7,FALSE)&gt;0,EDATE(H41,VLOOKUP($C41,'Регламент'!$A$5:$G$40,7,FALSE)),""),""))</f>
        <v/>
      </c>
      <c r="O41" s="12">
        <f>IF(AND(M41="",N41=""),"",IF(M41="",N41,IF(N41="",M41,MIN(M41,N41))))</f>
        <v/>
      </c>
      <c r="P41" s="12">
        <f>IF(O41="","",O41-$B$3)</f>
        <v/>
      </c>
      <c r="Q41" s="11">
        <f>IF(O41="","",IF(O41&lt;$E$3,"Срок прошёл",IF(P41&lt;=$E$3,"Звонить","По плану")))</f>
        <v/>
      </c>
      <c r="R41" s="7" t="n"/>
    </row>
    <row r="42">
      <c r="A42" s="7" t="n"/>
      <c r="B42" s="7" t="n"/>
      <c r="C42" s="7" t="n"/>
      <c r="D42" s="8" t="n"/>
      <c r="E42" s="7" t="n"/>
      <c r="F42" s="8" t="n"/>
      <c r="G42" s="7" t="n"/>
      <c r="H42" s="8" t="n"/>
      <c r="I42" s="9">
        <f>IF(OR($C42="",D42="",E42=""),"",IF(AND(F42&lt;&gt;"",G42&lt;&gt;"",D42&gt;F42,E42&gt;G42),(E42-G42)/(D42-F42),IFERROR(VLOOKUP($C42,'Регламент'!$A$5:$G$40,6,FALSE)/365,"")))</f>
        <v/>
      </c>
      <c r="J42" s="10">
        <f>IF(OR(I42="",I42&lt;=0),"",E42+I42*MAX(0,$E$3-D42))</f>
        <v/>
      </c>
      <c r="K42" s="10">
        <f>IF(J42="","",IFERROR((INT(J42/VLOOKUP($C42,'Регламент'!$A$5:$G$40,2,FALSE))+1)*VLOOKUP($C42,'Регламент'!$A$5:$G$40,2,FALSE),""))</f>
        <v/>
      </c>
      <c r="L42" s="11">
        <f>IF(K42="","",IF(IFERROR(MOD(K42,VLOOKUP($C42,'Регламент'!$A$5:$G$40,5,FALSE)),1)=0,"ТО-"&amp;VLOOKUP($C42,'Регламент'!$A$5:$G$40,5,FALSE),IF(IFERROR(MOD(K42,VLOOKUP($C42,'Регламент'!$A$5:$G$40,4,FALSE)),1)=0,"ТО-"&amp;VLOOKUP($C42,'Регламент'!$A$5:$G$40,4,FALSE),IF(IFERROR(MOD(K42,VLOOKUP($C42,'Регламент'!$A$5:$G$40,3,FALSE)),1)=0,"ТО-"&amp;VLOOKUP($C42,'Регламент'!$A$5:$G$40,3,FALSE),"ТО-"&amp;VLOOKUP($C42,'Регламент'!$A$5:$G$40,2,FALSE)))))</f>
        <v/>
      </c>
      <c r="M42" s="12">
        <f>IF(K42="","",$E$3+(K42-J42)/I42)</f>
        <v/>
      </c>
      <c r="N42" s="12">
        <f>IF(H42="","",IFERROR(IF(VLOOKUP($C42,'Регламент'!$A$5:$G$40,7,FALSE)&gt;0,EDATE(H42,VLOOKUP($C42,'Регламент'!$A$5:$G$40,7,FALSE)),""),""))</f>
        <v/>
      </c>
      <c r="O42" s="12">
        <f>IF(AND(M42="",N42=""),"",IF(M42="",N42,IF(N42="",M42,MIN(M42,N42))))</f>
        <v/>
      </c>
      <c r="P42" s="12">
        <f>IF(O42="","",O42-$B$3)</f>
        <v/>
      </c>
      <c r="Q42" s="11">
        <f>IF(O42="","",IF(O42&lt;$E$3,"Срок прошёл",IF(P42&lt;=$E$3,"Звонить","По плану")))</f>
        <v/>
      </c>
      <c r="R42" s="7" t="n"/>
    </row>
    <row r="43">
      <c r="A43" s="7" t="n"/>
      <c r="B43" s="7" t="n"/>
      <c r="C43" s="7" t="n"/>
      <c r="D43" s="8" t="n"/>
      <c r="E43" s="7" t="n"/>
      <c r="F43" s="8" t="n"/>
      <c r="G43" s="7" t="n"/>
      <c r="H43" s="8" t="n"/>
      <c r="I43" s="9">
        <f>IF(OR($C43="",D43="",E43=""),"",IF(AND(F43&lt;&gt;"",G43&lt;&gt;"",D43&gt;F43,E43&gt;G43),(E43-G43)/(D43-F43),IFERROR(VLOOKUP($C43,'Регламент'!$A$5:$G$40,6,FALSE)/365,"")))</f>
        <v/>
      </c>
      <c r="J43" s="10">
        <f>IF(OR(I43="",I43&lt;=0),"",E43+I43*MAX(0,$E$3-D43))</f>
        <v/>
      </c>
      <c r="K43" s="10">
        <f>IF(J43="","",IFERROR((INT(J43/VLOOKUP($C43,'Регламент'!$A$5:$G$40,2,FALSE))+1)*VLOOKUP($C43,'Регламент'!$A$5:$G$40,2,FALSE),""))</f>
        <v/>
      </c>
      <c r="L43" s="11">
        <f>IF(K43="","",IF(IFERROR(MOD(K43,VLOOKUP($C43,'Регламент'!$A$5:$G$40,5,FALSE)),1)=0,"ТО-"&amp;VLOOKUP($C43,'Регламент'!$A$5:$G$40,5,FALSE),IF(IFERROR(MOD(K43,VLOOKUP($C43,'Регламент'!$A$5:$G$40,4,FALSE)),1)=0,"ТО-"&amp;VLOOKUP($C43,'Регламент'!$A$5:$G$40,4,FALSE),IF(IFERROR(MOD(K43,VLOOKUP($C43,'Регламент'!$A$5:$G$40,3,FALSE)),1)=0,"ТО-"&amp;VLOOKUP($C43,'Регламент'!$A$5:$G$40,3,FALSE),"ТО-"&amp;VLOOKUP($C43,'Регламент'!$A$5:$G$40,2,FALSE)))))</f>
        <v/>
      </c>
      <c r="M43" s="12">
        <f>IF(K43="","",$E$3+(K43-J43)/I43)</f>
        <v/>
      </c>
      <c r="N43" s="12">
        <f>IF(H43="","",IFERROR(IF(VLOOKUP($C43,'Регламент'!$A$5:$G$40,7,FALSE)&gt;0,EDATE(H43,VLOOKUP($C43,'Регламент'!$A$5:$G$40,7,FALSE)),""),""))</f>
        <v/>
      </c>
      <c r="O43" s="12">
        <f>IF(AND(M43="",N43=""),"",IF(M43="",N43,IF(N43="",M43,MIN(M43,N43))))</f>
        <v/>
      </c>
      <c r="P43" s="12">
        <f>IF(O43="","",O43-$B$3)</f>
        <v/>
      </c>
      <c r="Q43" s="11">
        <f>IF(O43="","",IF(O43&lt;$E$3,"Срок прошёл",IF(P43&lt;=$E$3,"Звонить","По плану")))</f>
        <v/>
      </c>
      <c r="R43" s="7" t="n"/>
    </row>
    <row r="44">
      <c r="A44" s="7" t="n"/>
      <c r="B44" s="7" t="n"/>
      <c r="C44" s="7" t="n"/>
      <c r="D44" s="8" t="n"/>
      <c r="E44" s="7" t="n"/>
      <c r="F44" s="8" t="n"/>
      <c r="G44" s="7" t="n"/>
      <c r="H44" s="8" t="n"/>
      <c r="I44" s="9">
        <f>IF(OR($C44="",D44="",E44=""),"",IF(AND(F44&lt;&gt;"",G44&lt;&gt;"",D44&gt;F44,E44&gt;G44),(E44-G44)/(D44-F44),IFERROR(VLOOKUP($C44,'Регламент'!$A$5:$G$40,6,FALSE)/365,"")))</f>
        <v/>
      </c>
      <c r="J44" s="10">
        <f>IF(OR(I44="",I44&lt;=0),"",E44+I44*MAX(0,$E$3-D44))</f>
        <v/>
      </c>
      <c r="K44" s="10">
        <f>IF(J44="","",IFERROR((INT(J44/VLOOKUP($C44,'Регламент'!$A$5:$G$40,2,FALSE))+1)*VLOOKUP($C44,'Регламент'!$A$5:$G$40,2,FALSE),""))</f>
        <v/>
      </c>
      <c r="L44" s="11">
        <f>IF(K44="","",IF(IFERROR(MOD(K44,VLOOKUP($C44,'Регламент'!$A$5:$G$40,5,FALSE)),1)=0,"ТО-"&amp;VLOOKUP($C44,'Регламент'!$A$5:$G$40,5,FALSE),IF(IFERROR(MOD(K44,VLOOKUP($C44,'Регламент'!$A$5:$G$40,4,FALSE)),1)=0,"ТО-"&amp;VLOOKUP($C44,'Регламент'!$A$5:$G$40,4,FALSE),IF(IFERROR(MOD(K44,VLOOKUP($C44,'Регламент'!$A$5:$G$40,3,FALSE)),1)=0,"ТО-"&amp;VLOOKUP($C44,'Регламент'!$A$5:$G$40,3,FALSE),"ТО-"&amp;VLOOKUP($C44,'Регламент'!$A$5:$G$40,2,FALSE)))))</f>
        <v/>
      </c>
      <c r="M44" s="12">
        <f>IF(K44="","",$E$3+(K44-J44)/I44)</f>
        <v/>
      </c>
      <c r="N44" s="12">
        <f>IF(H44="","",IFERROR(IF(VLOOKUP($C44,'Регламент'!$A$5:$G$40,7,FALSE)&gt;0,EDATE(H44,VLOOKUP($C44,'Регламент'!$A$5:$G$40,7,FALSE)),""),""))</f>
        <v/>
      </c>
      <c r="O44" s="12">
        <f>IF(AND(M44="",N44=""),"",IF(M44="",N44,IF(N44="",M44,MIN(M44,N44))))</f>
        <v/>
      </c>
      <c r="P44" s="12">
        <f>IF(O44="","",O44-$B$3)</f>
        <v/>
      </c>
      <c r="Q44" s="11">
        <f>IF(O44="","",IF(O44&lt;$E$3,"Срок прошёл",IF(P44&lt;=$E$3,"Звонить","По плану")))</f>
        <v/>
      </c>
      <c r="R44" s="7" t="n"/>
    </row>
    <row r="45">
      <c r="A45" s="7" t="n"/>
      <c r="B45" s="7" t="n"/>
      <c r="C45" s="7" t="n"/>
      <c r="D45" s="8" t="n"/>
      <c r="E45" s="7" t="n"/>
      <c r="F45" s="8" t="n"/>
      <c r="G45" s="7" t="n"/>
      <c r="H45" s="8" t="n"/>
      <c r="I45" s="9">
        <f>IF(OR($C45="",D45="",E45=""),"",IF(AND(F45&lt;&gt;"",G45&lt;&gt;"",D45&gt;F45,E45&gt;G45),(E45-G45)/(D45-F45),IFERROR(VLOOKUP($C45,'Регламент'!$A$5:$G$40,6,FALSE)/365,"")))</f>
        <v/>
      </c>
      <c r="J45" s="10">
        <f>IF(OR(I45="",I45&lt;=0),"",E45+I45*MAX(0,$E$3-D45))</f>
        <v/>
      </c>
      <c r="K45" s="10">
        <f>IF(J45="","",IFERROR((INT(J45/VLOOKUP($C45,'Регламент'!$A$5:$G$40,2,FALSE))+1)*VLOOKUP($C45,'Регламент'!$A$5:$G$40,2,FALSE),""))</f>
        <v/>
      </c>
      <c r="L45" s="11">
        <f>IF(K45="","",IF(IFERROR(MOD(K45,VLOOKUP($C45,'Регламент'!$A$5:$G$40,5,FALSE)),1)=0,"ТО-"&amp;VLOOKUP($C45,'Регламент'!$A$5:$G$40,5,FALSE),IF(IFERROR(MOD(K45,VLOOKUP($C45,'Регламент'!$A$5:$G$40,4,FALSE)),1)=0,"ТО-"&amp;VLOOKUP($C45,'Регламент'!$A$5:$G$40,4,FALSE),IF(IFERROR(MOD(K45,VLOOKUP($C45,'Регламент'!$A$5:$G$40,3,FALSE)),1)=0,"ТО-"&amp;VLOOKUP($C45,'Регламент'!$A$5:$G$40,3,FALSE),"ТО-"&amp;VLOOKUP($C45,'Регламент'!$A$5:$G$40,2,FALSE)))))</f>
        <v/>
      </c>
      <c r="M45" s="12">
        <f>IF(K45="","",$E$3+(K45-J45)/I45)</f>
        <v/>
      </c>
      <c r="N45" s="12">
        <f>IF(H45="","",IFERROR(IF(VLOOKUP($C45,'Регламент'!$A$5:$G$40,7,FALSE)&gt;0,EDATE(H45,VLOOKUP($C45,'Регламент'!$A$5:$G$40,7,FALSE)),""),""))</f>
        <v/>
      </c>
      <c r="O45" s="12">
        <f>IF(AND(M45="",N45=""),"",IF(M45="",N45,IF(N45="",M45,MIN(M45,N45))))</f>
        <v/>
      </c>
      <c r="P45" s="12">
        <f>IF(O45="","",O45-$B$3)</f>
        <v/>
      </c>
      <c r="Q45" s="11">
        <f>IF(O45="","",IF(O45&lt;$E$3,"Срок прошёл",IF(P45&lt;=$E$3,"Звонить","По плану")))</f>
        <v/>
      </c>
      <c r="R45" s="7" t="n"/>
    </row>
    <row r="46">
      <c r="A46" s="7" t="n"/>
      <c r="B46" s="7" t="n"/>
      <c r="C46" s="7" t="n"/>
      <c r="D46" s="8" t="n"/>
      <c r="E46" s="7" t="n"/>
      <c r="F46" s="8" t="n"/>
      <c r="G46" s="7" t="n"/>
      <c r="H46" s="8" t="n"/>
      <c r="I46" s="9">
        <f>IF(OR($C46="",D46="",E46=""),"",IF(AND(F46&lt;&gt;"",G46&lt;&gt;"",D46&gt;F46,E46&gt;G46),(E46-G46)/(D46-F46),IFERROR(VLOOKUP($C46,'Регламент'!$A$5:$G$40,6,FALSE)/365,"")))</f>
        <v/>
      </c>
      <c r="J46" s="10">
        <f>IF(OR(I46="",I46&lt;=0),"",E46+I46*MAX(0,$E$3-D46))</f>
        <v/>
      </c>
      <c r="K46" s="10">
        <f>IF(J46="","",IFERROR((INT(J46/VLOOKUP($C46,'Регламент'!$A$5:$G$40,2,FALSE))+1)*VLOOKUP($C46,'Регламент'!$A$5:$G$40,2,FALSE),""))</f>
        <v/>
      </c>
      <c r="L46" s="11">
        <f>IF(K46="","",IF(IFERROR(MOD(K46,VLOOKUP($C46,'Регламент'!$A$5:$G$40,5,FALSE)),1)=0,"ТО-"&amp;VLOOKUP($C46,'Регламент'!$A$5:$G$40,5,FALSE),IF(IFERROR(MOD(K46,VLOOKUP($C46,'Регламент'!$A$5:$G$40,4,FALSE)),1)=0,"ТО-"&amp;VLOOKUP($C46,'Регламент'!$A$5:$G$40,4,FALSE),IF(IFERROR(MOD(K46,VLOOKUP($C46,'Регламент'!$A$5:$G$40,3,FALSE)),1)=0,"ТО-"&amp;VLOOKUP($C46,'Регламент'!$A$5:$G$40,3,FALSE),"ТО-"&amp;VLOOKUP($C46,'Регламент'!$A$5:$G$40,2,FALSE)))))</f>
        <v/>
      </c>
      <c r="M46" s="12">
        <f>IF(K46="","",$E$3+(K46-J46)/I46)</f>
        <v/>
      </c>
      <c r="N46" s="12">
        <f>IF(H46="","",IFERROR(IF(VLOOKUP($C46,'Регламент'!$A$5:$G$40,7,FALSE)&gt;0,EDATE(H46,VLOOKUP($C46,'Регламент'!$A$5:$G$40,7,FALSE)),""),""))</f>
        <v/>
      </c>
      <c r="O46" s="12">
        <f>IF(AND(M46="",N46=""),"",IF(M46="",N46,IF(N46="",M46,MIN(M46,N46))))</f>
        <v/>
      </c>
      <c r="P46" s="12">
        <f>IF(O46="","",O46-$B$3)</f>
        <v/>
      </c>
      <c r="Q46" s="11">
        <f>IF(O46="","",IF(O46&lt;$E$3,"Срок прошёл",IF(P46&lt;=$E$3,"Звонить","По плану")))</f>
        <v/>
      </c>
      <c r="R46" s="7" t="n"/>
    </row>
    <row r="47">
      <c r="A47" s="7" t="n"/>
      <c r="B47" s="7" t="n"/>
      <c r="C47" s="7" t="n"/>
      <c r="D47" s="8" t="n"/>
      <c r="E47" s="7" t="n"/>
      <c r="F47" s="8" t="n"/>
      <c r="G47" s="7" t="n"/>
      <c r="H47" s="8" t="n"/>
      <c r="I47" s="9">
        <f>IF(OR($C47="",D47="",E47=""),"",IF(AND(F47&lt;&gt;"",G47&lt;&gt;"",D47&gt;F47,E47&gt;G47),(E47-G47)/(D47-F47),IFERROR(VLOOKUP($C47,'Регламент'!$A$5:$G$40,6,FALSE)/365,"")))</f>
        <v/>
      </c>
      <c r="J47" s="10">
        <f>IF(OR(I47="",I47&lt;=0),"",E47+I47*MAX(0,$E$3-D47))</f>
        <v/>
      </c>
      <c r="K47" s="10">
        <f>IF(J47="","",IFERROR((INT(J47/VLOOKUP($C47,'Регламент'!$A$5:$G$40,2,FALSE))+1)*VLOOKUP($C47,'Регламент'!$A$5:$G$40,2,FALSE),""))</f>
        <v/>
      </c>
      <c r="L47" s="11">
        <f>IF(K47="","",IF(IFERROR(MOD(K47,VLOOKUP($C47,'Регламент'!$A$5:$G$40,5,FALSE)),1)=0,"ТО-"&amp;VLOOKUP($C47,'Регламент'!$A$5:$G$40,5,FALSE),IF(IFERROR(MOD(K47,VLOOKUP($C47,'Регламент'!$A$5:$G$40,4,FALSE)),1)=0,"ТО-"&amp;VLOOKUP($C47,'Регламент'!$A$5:$G$40,4,FALSE),IF(IFERROR(MOD(K47,VLOOKUP($C47,'Регламент'!$A$5:$G$40,3,FALSE)),1)=0,"ТО-"&amp;VLOOKUP($C47,'Регламент'!$A$5:$G$40,3,FALSE),"ТО-"&amp;VLOOKUP($C47,'Регламент'!$A$5:$G$40,2,FALSE)))))</f>
        <v/>
      </c>
      <c r="M47" s="12">
        <f>IF(K47="","",$E$3+(K47-J47)/I47)</f>
        <v/>
      </c>
      <c r="N47" s="12">
        <f>IF(H47="","",IFERROR(IF(VLOOKUP($C47,'Регламент'!$A$5:$G$40,7,FALSE)&gt;0,EDATE(H47,VLOOKUP($C47,'Регламент'!$A$5:$G$40,7,FALSE)),""),""))</f>
        <v/>
      </c>
      <c r="O47" s="12">
        <f>IF(AND(M47="",N47=""),"",IF(M47="",N47,IF(N47="",M47,MIN(M47,N47))))</f>
        <v/>
      </c>
      <c r="P47" s="12">
        <f>IF(O47="","",O47-$B$3)</f>
        <v/>
      </c>
      <c r="Q47" s="11">
        <f>IF(O47="","",IF(O47&lt;$E$3,"Срок прошёл",IF(P47&lt;=$E$3,"Звонить","По плану")))</f>
        <v/>
      </c>
      <c r="R47" s="7" t="n"/>
    </row>
    <row r="48">
      <c r="A48" s="7" t="n"/>
      <c r="B48" s="7" t="n"/>
      <c r="C48" s="7" t="n"/>
      <c r="D48" s="8" t="n"/>
      <c r="E48" s="7" t="n"/>
      <c r="F48" s="8" t="n"/>
      <c r="G48" s="7" t="n"/>
      <c r="H48" s="8" t="n"/>
      <c r="I48" s="9">
        <f>IF(OR($C48="",D48="",E48=""),"",IF(AND(F48&lt;&gt;"",G48&lt;&gt;"",D48&gt;F48,E48&gt;G48),(E48-G48)/(D48-F48),IFERROR(VLOOKUP($C48,'Регламент'!$A$5:$G$40,6,FALSE)/365,"")))</f>
        <v/>
      </c>
      <c r="J48" s="10">
        <f>IF(OR(I48="",I48&lt;=0),"",E48+I48*MAX(0,$E$3-D48))</f>
        <v/>
      </c>
      <c r="K48" s="10">
        <f>IF(J48="","",IFERROR((INT(J48/VLOOKUP($C48,'Регламент'!$A$5:$G$40,2,FALSE))+1)*VLOOKUP($C48,'Регламент'!$A$5:$G$40,2,FALSE),""))</f>
        <v/>
      </c>
      <c r="L48" s="11">
        <f>IF(K48="","",IF(IFERROR(MOD(K48,VLOOKUP($C48,'Регламент'!$A$5:$G$40,5,FALSE)),1)=0,"ТО-"&amp;VLOOKUP($C48,'Регламент'!$A$5:$G$40,5,FALSE),IF(IFERROR(MOD(K48,VLOOKUP($C48,'Регламент'!$A$5:$G$40,4,FALSE)),1)=0,"ТО-"&amp;VLOOKUP($C48,'Регламент'!$A$5:$G$40,4,FALSE),IF(IFERROR(MOD(K48,VLOOKUP($C48,'Регламент'!$A$5:$G$40,3,FALSE)),1)=0,"ТО-"&amp;VLOOKUP($C48,'Регламент'!$A$5:$G$40,3,FALSE),"ТО-"&amp;VLOOKUP($C48,'Регламент'!$A$5:$G$40,2,FALSE)))))</f>
        <v/>
      </c>
      <c r="M48" s="12">
        <f>IF(K48="","",$E$3+(K48-J48)/I48)</f>
        <v/>
      </c>
      <c r="N48" s="12">
        <f>IF(H48="","",IFERROR(IF(VLOOKUP($C48,'Регламент'!$A$5:$G$40,7,FALSE)&gt;0,EDATE(H48,VLOOKUP($C48,'Регламент'!$A$5:$G$40,7,FALSE)),""),""))</f>
        <v/>
      </c>
      <c r="O48" s="12">
        <f>IF(AND(M48="",N48=""),"",IF(M48="",N48,IF(N48="",M48,MIN(M48,N48))))</f>
        <v/>
      </c>
      <c r="P48" s="12">
        <f>IF(O48="","",O48-$B$3)</f>
        <v/>
      </c>
      <c r="Q48" s="11">
        <f>IF(O48="","",IF(O48&lt;$E$3,"Срок прошёл",IF(P48&lt;=$E$3,"Звонить","По плану")))</f>
        <v/>
      </c>
      <c r="R48" s="7" t="n"/>
    </row>
    <row r="49">
      <c r="A49" s="7" t="n"/>
      <c r="B49" s="7" t="n"/>
      <c r="C49" s="7" t="n"/>
      <c r="D49" s="8" t="n"/>
      <c r="E49" s="7" t="n"/>
      <c r="F49" s="8" t="n"/>
      <c r="G49" s="7" t="n"/>
      <c r="H49" s="8" t="n"/>
      <c r="I49" s="9">
        <f>IF(OR($C49="",D49="",E49=""),"",IF(AND(F49&lt;&gt;"",G49&lt;&gt;"",D49&gt;F49,E49&gt;G49),(E49-G49)/(D49-F49),IFERROR(VLOOKUP($C49,'Регламент'!$A$5:$G$40,6,FALSE)/365,"")))</f>
        <v/>
      </c>
      <c r="J49" s="10">
        <f>IF(OR(I49="",I49&lt;=0),"",E49+I49*MAX(0,$E$3-D49))</f>
        <v/>
      </c>
      <c r="K49" s="10">
        <f>IF(J49="","",IFERROR((INT(J49/VLOOKUP($C49,'Регламент'!$A$5:$G$40,2,FALSE))+1)*VLOOKUP($C49,'Регламент'!$A$5:$G$40,2,FALSE),""))</f>
        <v/>
      </c>
      <c r="L49" s="11">
        <f>IF(K49="","",IF(IFERROR(MOD(K49,VLOOKUP($C49,'Регламент'!$A$5:$G$40,5,FALSE)),1)=0,"ТО-"&amp;VLOOKUP($C49,'Регламент'!$A$5:$G$40,5,FALSE),IF(IFERROR(MOD(K49,VLOOKUP($C49,'Регламент'!$A$5:$G$40,4,FALSE)),1)=0,"ТО-"&amp;VLOOKUP($C49,'Регламент'!$A$5:$G$40,4,FALSE),IF(IFERROR(MOD(K49,VLOOKUP($C49,'Регламент'!$A$5:$G$40,3,FALSE)),1)=0,"ТО-"&amp;VLOOKUP($C49,'Регламент'!$A$5:$G$40,3,FALSE),"ТО-"&amp;VLOOKUP($C49,'Регламент'!$A$5:$G$40,2,FALSE)))))</f>
        <v/>
      </c>
      <c r="M49" s="12">
        <f>IF(K49="","",$E$3+(K49-J49)/I49)</f>
        <v/>
      </c>
      <c r="N49" s="12">
        <f>IF(H49="","",IFERROR(IF(VLOOKUP($C49,'Регламент'!$A$5:$G$40,7,FALSE)&gt;0,EDATE(H49,VLOOKUP($C49,'Регламент'!$A$5:$G$40,7,FALSE)),""),""))</f>
        <v/>
      </c>
      <c r="O49" s="12">
        <f>IF(AND(M49="",N49=""),"",IF(M49="",N49,IF(N49="",M49,MIN(M49,N49))))</f>
        <v/>
      </c>
      <c r="P49" s="12">
        <f>IF(O49="","",O49-$B$3)</f>
        <v/>
      </c>
      <c r="Q49" s="11">
        <f>IF(O49="","",IF(O49&lt;$E$3,"Срок прошёл",IF(P49&lt;=$E$3,"Звонить","По плану")))</f>
        <v/>
      </c>
      <c r="R49" s="7" t="n"/>
    </row>
    <row r="50">
      <c r="A50" s="7" t="n"/>
      <c r="B50" s="7" t="n"/>
      <c r="C50" s="7" t="n"/>
      <c r="D50" s="8" t="n"/>
      <c r="E50" s="7" t="n"/>
      <c r="F50" s="8" t="n"/>
      <c r="G50" s="7" t="n"/>
      <c r="H50" s="8" t="n"/>
      <c r="I50" s="9">
        <f>IF(OR($C50="",D50="",E50=""),"",IF(AND(F50&lt;&gt;"",G50&lt;&gt;"",D50&gt;F50,E50&gt;G50),(E50-G50)/(D50-F50),IFERROR(VLOOKUP($C50,'Регламент'!$A$5:$G$40,6,FALSE)/365,"")))</f>
        <v/>
      </c>
      <c r="J50" s="10">
        <f>IF(OR(I50="",I50&lt;=0),"",E50+I50*MAX(0,$E$3-D50))</f>
        <v/>
      </c>
      <c r="K50" s="10">
        <f>IF(J50="","",IFERROR((INT(J50/VLOOKUP($C50,'Регламент'!$A$5:$G$40,2,FALSE))+1)*VLOOKUP($C50,'Регламент'!$A$5:$G$40,2,FALSE),""))</f>
        <v/>
      </c>
      <c r="L50" s="11">
        <f>IF(K50="","",IF(IFERROR(MOD(K50,VLOOKUP($C50,'Регламент'!$A$5:$G$40,5,FALSE)),1)=0,"ТО-"&amp;VLOOKUP($C50,'Регламент'!$A$5:$G$40,5,FALSE),IF(IFERROR(MOD(K50,VLOOKUP($C50,'Регламент'!$A$5:$G$40,4,FALSE)),1)=0,"ТО-"&amp;VLOOKUP($C50,'Регламент'!$A$5:$G$40,4,FALSE),IF(IFERROR(MOD(K50,VLOOKUP($C50,'Регламент'!$A$5:$G$40,3,FALSE)),1)=0,"ТО-"&amp;VLOOKUP($C50,'Регламент'!$A$5:$G$40,3,FALSE),"ТО-"&amp;VLOOKUP($C50,'Регламент'!$A$5:$G$40,2,FALSE)))))</f>
        <v/>
      </c>
      <c r="M50" s="12">
        <f>IF(K50="","",$E$3+(K50-J50)/I50)</f>
        <v/>
      </c>
      <c r="N50" s="12">
        <f>IF(H50="","",IFERROR(IF(VLOOKUP($C50,'Регламент'!$A$5:$G$40,7,FALSE)&gt;0,EDATE(H50,VLOOKUP($C50,'Регламент'!$A$5:$G$40,7,FALSE)),""),""))</f>
        <v/>
      </c>
      <c r="O50" s="12">
        <f>IF(AND(M50="",N50=""),"",IF(M50="",N50,IF(N50="",M50,MIN(M50,N50))))</f>
        <v/>
      </c>
      <c r="P50" s="12">
        <f>IF(O50="","",O50-$B$3)</f>
        <v/>
      </c>
      <c r="Q50" s="11">
        <f>IF(O50="","",IF(O50&lt;$E$3,"Срок прошёл",IF(P50&lt;=$E$3,"Звонить","По плану")))</f>
        <v/>
      </c>
      <c r="R50" s="7" t="n"/>
    </row>
    <row r="51">
      <c r="A51" s="7" t="n"/>
      <c r="B51" s="7" t="n"/>
      <c r="C51" s="7" t="n"/>
      <c r="D51" s="8" t="n"/>
      <c r="E51" s="7" t="n"/>
      <c r="F51" s="8" t="n"/>
      <c r="G51" s="7" t="n"/>
      <c r="H51" s="8" t="n"/>
      <c r="I51" s="9">
        <f>IF(OR($C51="",D51="",E51=""),"",IF(AND(F51&lt;&gt;"",G51&lt;&gt;"",D51&gt;F51,E51&gt;G51),(E51-G51)/(D51-F51),IFERROR(VLOOKUP($C51,'Регламент'!$A$5:$G$40,6,FALSE)/365,"")))</f>
        <v/>
      </c>
      <c r="J51" s="10">
        <f>IF(OR(I51="",I51&lt;=0),"",E51+I51*MAX(0,$E$3-D51))</f>
        <v/>
      </c>
      <c r="K51" s="10">
        <f>IF(J51="","",IFERROR((INT(J51/VLOOKUP($C51,'Регламент'!$A$5:$G$40,2,FALSE))+1)*VLOOKUP($C51,'Регламент'!$A$5:$G$40,2,FALSE),""))</f>
        <v/>
      </c>
      <c r="L51" s="11">
        <f>IF(K51="","",IF(IFERROR(MOD(K51,VLOOKUP($C51,'Регламент'!$A$5:$G$40,5,FALSE)),1)=0,"ТО-"&amp;VLOOKUP($C51,'Регламент'!$A$5:$G$40,5,FALSE),IF(IFERROR(MOD(K51,VLOOKUP($C51,'Регламент'!$A$5:$G$40,4,FALSE)),1)=0,"ТО-"&amp;VLOOKUP($C51,'Регламент'!$A$5:$G$40,4,FALSE),IF(IFERROR(MOD(K51,VLOOKUP($C51,'Регламент'!$A$5:$G$40,3,FALSE)),1)=0,"ТО-"&amp;VLOOKUP($C51,'Регламент'!$A$5:$G$40,3,FALSE),"ТО-"&amp;VLOOKUP($C51,'Регламент'!$A$5:$G$40,2,FALSE)))))</f>
        <v/>
      </c>
      <c r="M51" s="12">
        <f>IF(K51="","",$E$3+(K51-J51)/I51)</f>
        <v/>
      </c>
      <c r="N51" s="12">
        <f>IF(H51="","",IFERROR(IF(VLOOKUP($C51,'Регламент'!$A$5:$G$40,7,FALSE)&gt;0,EDATE(H51,VLOOKUP($C51,'Регламент'!$A$5:$G$40,7,FALSE)),""),""))</f>
        <v/>
      </c>
      <c r="O51" s="12">
        <f>IF(AND(M51="",N51=""),"",IF(M51="",N51,IF(N51="",M51,MIN(M51,N51))))</f>
        <v/>
      </c>
      <c r="P51" s="12">
        <f>IF(O51="","",O51-$B$3)</f>
        <v/>
      </c>
      <c r="Q51" s="11">
        <f>IF(O51="","",IF(O51&lt;$E$3,"Срок прошёл",IF(P51&lt;=$E$3,"Звонить","По плану")))</f>
        <v/>
      </c>
      <c r="R51" s="7" t="n"/>
    </row>
    <row r="52">
      <c r="A52" s="7" t="n"/>
      <c r="B52" s="7" t="n"/>
      <c r="C52" s="7" t="n"/>
      <c r="D52" s="8" t="n"/>
      <c r="E52" s="7" t="n"/>
      <c r="F52" s="8" t="n"/>
      <c r="G52" s="7" t="n"/>
      <c r="H52" s="8" t="n"/>
      <c r="I52" s="9">
        <f>IF(OR($C52="",D52="",E52=""),"",IF(AND(F52&lt;&gt;"",G52&lt;&gt;"",D52&gt;F52,E52&gt;G52),(E52-G52)/(D52-F52),IFERROR(VLOOKUP($C52,'Регламент'!$A$5:$G$40,6,FALSE)/365,"")))</f>
        <v/>
      </c>
      <c r="J52" s="10">
        <f>IF(OR(I52="",I52&lt;=0),"",E52+I52*MAX(0,$E$3-D52))</f>
        <v/>
      </c>
      <c r="K52" s="10">
        <f>IF(J52="","",IFERROR((INT(J52/VLOOKUP($C52,'Регламент'!$A$5:$G$40,2,FALSE))+1)*VLOOKUP($C52,'Регламент'!$A$5:$G$40,2,FALSE),""))</f>
        <v/>
      </c>
      <c r="L52" s="11">
        <f>IF(K52="","",IF(IFERROR(MOD(K52,VLOOKUP($C52,'Регламент'!$A$5:$G$40,5,FALSE)),1)=0,"ТО-"&amp;VLOOKUP($C52,'Регламент'!$A$5:$G$40,5,FALSE),IF(IFERROR(MOD(K52,VLOOKUP($C52,'Регламент'!$A$5:$G$40,4,FALSE)),1)=0,"ТО-"&amp;VLOOKUP($C52,'Регламент'!$A$5:$G$40,4,FALSE),IF(IFERROR(MOD(K52,VLOOKUP($C52,'Регламент'!$A$5:$G$40,3,FALSE)),1)=0,"ТО-"&amp;VLOOKUP($C52,'Регламент'!$A$5:$G$40,3,FALSE),"ТО-"&amp;VLOOKUP($C52,'Регламент'!$A$5:$G$40,2,FALSE)))))</f>
        <v/>
      </c>
      <c r="M52" s="12">
        <f>IF(K52="","",$E$3+(K52-J52)/I52)</f>
        <v/>
      </c>
      <c r="N52" s="12">
        <f>IF(H52="","",IFERROR(IF(VLOOKUP($C52,'Регламент'!$A$5:$G$40,7,FALSE)&gt;0,EDATE(H52,VLOOKUP($C52,'Регламент'!$A$5:$G$40,7,FALSE)),""),""))</f>
        <v/>
      </c>
      <c r="O52" s="12">
        <f>IF(AND(M52="",N52=""),"",IF(M52="",N52,IF(N52="",M52,MIN(M52,N52))))</f>
        <v/>
      </c>
      <c r="P52" s="12">
        <f>IF(O52="","",O52-$B$3)</f>
        <v/>
      </c>
      <c r="Q52" s="11">
        <f>IF(O52="","",IF(O52&lt;$E$3,"Срок прошёл",IF(P52&lt;=$E$3,"Звонить","По плану")))</f>
        <v/>
      </c>
      <c r="R52" s="7" t="n"/>
    </row>
    <row r="53">
      <c r="A53" s="7" t="n"/>
      <c r="B53" s="7" t="n"/>
      <c r="C53" s="7" t="n"/>
      <c r="D53" s="8" t="n"/>
      <c r="E53" s="7" t="n"/>
      <c r="F53" s="8" t="n"/>
      <c r="G53" s="7" t="n"/>
      <c r="H53" s="8" t="n"/>
      <c r="I53" s="9">
        <f>IF(OR($C53="",D53="",E53=""),"",IF(AND(F53&lt;&gt;"",G53&lt;&gt;"",D53&gt;F53,E53&gt;G53),(E53-G53)/(D53-F53),IFERROR(VLOOKUP($C53,'Регламент'!$A$5:$G$40,6,FALSE)/365,"")))</f>
        <v/>
      </c>
      <c r="J53" s="10">
        <f>IF(OR(I53="",I53&lt;=0),"",E53+I53*MAX(0,$E$3-D53))</f>
        <v/>
      </c>
      <c r="K53" s="10">
        <f>IF(J53="","",IFERROR((INT(J53/VLOOKUP($C53,'Регламент'!$A$5:$G$40,2,FALSE))+1)*VLOOKUP($C53,'Регламент'!$A$5:$G$40,2,FALSE),""))</f>
        <v/>
      </c>
      <c r="L53" s="11">
        <f>IF(K53="","",IF(IFERROR(MOD(K53,VLOOKUP($C53,'Регламент'!$A$5:$G$40,5,FALSE)),1)=0,"ТО-"&amp;VLOOKUP($C53,'Регламент'!$A$5:$G$40,5,FALSE),IF(IFERROR(MOD(K53,VLOOKUP($C53,'Регламент'!$A$5:$G$40,4,FALSE)),1)=0,"ТО-"&amp;VLOOKUP($C53,'Регламент'!$A$5:$G$40,4,FALSE),IF(IFERROR(MOD(K53,VLOOKUP($C53,'Регламент'!$A$5:$G$40,3,FALSE)),1)=0,"ТО-"&amp;VLOOKUP($C53,'Регламент'!$A$5:$G$40,3,FALSE),"ТО-"&amp;VLOOKUP($C53,'Регламент'!$A$5:$G$40,2,FALSE)))))</f>
        <v/>
      </c>
      <c r="M53" s="12">
        <f>IF(K53="","",$E$3+(K53-J53)/I53)</f>
        <v/>
      </c>
      <c r="N53" s="12">
        <f>IF(H53="","",IFERROR(IF(VLOOKUP($C53,'Регламент'!$A$5:$G$40,7,FALSE)&gt;0,EDATE(H53,VLOOKUP($C53,'Регламент'!$A$5:$G$40,7,FALSE)),""),""))</f>
        <v/>
      </c>
      <c r="O53" s="12">
        <f>IF(AND(M53="",N53=""),"",IF(M53="",N53,IF(N53="",M53,MIN(M53,N53))))</f>
        <v/>
      </c>
      <c r="P53" s="12">
        <f>IF(O53="","",O53-$B$3)</f>
        <v/>
      </c>
      <c r="Q53" s="11">
        <f>IF(O53="","",IF(O53&lt;$E$3,"Срок прошёл",IF(P53&lt;=$E$3,"Звонить","По плану")))</f>
        <v/>
      </c>
      <c r="R53" s="7" t="n"/>
    </row>
    <row r="54">
      <c r="A54" s="7" t="n"/>
      <c r="B54" s="7" t="n"/>
      <c r="C54" s="7" t="n"/>
      <c r="D54" s="8" t="n"/>
      <c r="E54" s="7" t="n"/>
      <c r="F54" s="8" t="n"/>
      <c r="G54" s="7" t="n"/>
      <c r="H54" s="8" t="n"/>
      <c r="I54" s="9">
        <f>IF(OR($C54="",D54="",E54=""),"",IF(AND(F54&lt;&gt;"",G54&lt;&gt;"",D54&gt;F54,E54&gt;G54),(E54-G54)/(D54-F54),IFERROR(VLOOKUP($C54,'Регламент'!$A$5:$G$40,6,FALSE)/365,"")))</f>
        <v/>
      </c>
      <c r="J54" s="10">
        <f>IF(OR(I54="",I54&lt;=0),"",E54+I54*MAX(0,$E$3-D54))</f>
        <v/>
      </c>
      <c r="K54" s="10">
        <f>IF(J54="","",IFERROR((INT(J54/VLOOKUP($C54,'Регламент'!$A$5:$G$40,2,FALSE))+1)*VLOOKUP($C54,'Регламент'!$A$5:$G$40,2,FALSE),""))</f>
        <v/>
      </c>
      <c r="L54" s="11">
        <f>IF(K54="","",IF(IFERROR(MOD(K54,VLOOKUP($C54,'Регламент'!$A$5:$G$40,5,FALSE)),1)=0,"ТО-"&amp;VLOOKUP($C54,'Регламент'!$A$5:$G$40,5,FALSE),IF(IFERROR(MOD(K54,VLOOKUP($C54,'Регламент'!$A$5:$G$40,4,FALSE)),1)=0,"ТО-"&amp;VLOOKUP($C54,'Регламент'!$A$5:$G$40,4,FALSE),IF(IFERROR(MOD(K54,VLOOKUP($C54,'Регламент'!$A$5:$G$40,3,FALSE)),1)=0,"ТО-"&amp;VLOOKUP($C54,'Регламент'!$A$5:$G$40,3,FALSE),"ТО-"&amp;VLOOKUP($C54,'Регламент'!$A$5:$G$40,2,FALSE)))))</f>
        <v/>
      </c>
      <c r="M54" s="12">
        <f>IF(K54="","",$E$3+(K54-J54)/I54)</f>
        <v/>
      </c>
      <c r="N54" s="12">
        <f>IF(H54="","",IFERROR(IF(VLOOKUP($C54,'Регламент'!$A$5:$G$40,7,FALSE)&gt;0,EDATE(H54,VLOOKUP($C54,'Регламент'!$A$5:$G$40,7,FALSE)),""),""))</f>
        <v/>
      </c>
      <c r="O54" s="12">
        <f>IF(AND(M54="",N54=""),"",IF(M54="",N54,IF(N54="",M54,MIN(M54,N54))))</f>
        <v/>
      </c>
      <c r="P54" s="12">
        <f>IF(O54="","",O54-$B$3)</f>
        <v/>
      </c>
      <c r="Q54" s="11">
        <f>IF(O54="","",IF(O54&lt;$E$3,"Срок прошёл",IF(P54&lt;=$E$3,"Звонить","По плану")))</f>
        <v/>
      </c>
      <c r="R54" s="7" t="n"/>
    </row>
    <row r="55">
      <c r="A55" s="7" t="n"/>
      <c r="B55" s="7" t="n"/>
      <c r="C55" s="7" t="n"/>
      <c r="D55" s="8" t="n"/>
      <c r="E55" s="7" t="n"/>
      <c r="F55" s="8" t="n"/>
      <c r="G55" s="7" t="n"/>
      <c r="H55" s="8" t="n"/>
      <c r="I55" s="9">
        <f>IF(OR($C55="",D55="",E55=""),"",IF(AND(F55&lt;&gt;"",G55&lt;&gt;"",D55&gt;F55,E55&gt;G55),(E55-G55)/(D55-F55),IFERROR(VLOOKUP($C55,'Регламент'!$A$5:$G$40,6,FALSE)/365,"")))</f>
        <v/>
      </c>
      <c r="J55" s="10">
        <f>IF(OR(I55="",I55&lt;=0),"",E55+I55*MAX(0,$E$3-D55))</f>
        <v/>
      </c>
      <c r="K55" s="10">
        <f>IF(J55="","",IFERROR((INT(J55/VLOOKUP($C55,'Регламент'!$A$5:$G$40,2,FALSE))+1)*VLOOKUP($C55,'Регламент'!$A$5:$G$40,2,FALSE),""))</f>
        <v/>
      </c>
      <c r="L55" s="11">
        <f>IF(K55="","",IF(IFERROR(MOD(K55,VLOOKUP($C55,'Регламент'!$A$5:$G$40,5,FALSE)),1)=0,"ТО-"&amp;VLOOKUP($C55,'Регламент'!$A$5:$G$40,5,FALSE),IF(IFERROR(MOD(K55,VLOOKUP($C55,'Регламент'!$A$5:$G$40,4,FALSE)),1)=0,"ТО-"&amp;VLOOKUP($C55,'Регламент'!$A$5:$G$40,4,FALSE),IF(IFERROR(MOD(K55,VLOOKUP($C55,'Регламент'!$A$5:$G$40,3,FALSE)),1)=0,"ТО-"&amp;VLOOKUP($C55,'Регламент'!$A$5:$G$40,3,FALSE),"ТО-"&amp;VLOOKUP($C55,'Регламент'!$A$5:$G$40,2,FALSE)))))</f>
        <v/>
      </c>
      <c r="M55" s="12">
        <f>IF(K55="","",$E$3+(K55-J55)/I55)</f>
        <v/>
      </c>
      <c r="N55" s="12">
        <f>IF(H55="","",IFERROR(IF(VLOOKUP($C55,'Регламент'!$A$5:$G$40,7,FALSE)&gt;0,EDATE(H55,VLOOKUP($C55,'Регламент'!$A$5:$G$40,7,FALSE)),""),""))</f>
        <v/>
      </c>
      <c r="O55" s="12">
        <f>IF(AND(M55="",N55=""),"",IF(M55="",N55,IF(N55="",M55,MIN(M55,N55))))</f>
        <v/>
      </c>
      <c r="P55" s="12">
        <f>IF(O55="","",O55-$B$3)</f>
        <v/>
      </c>
      <c r="Q55" s="11">
        <f>IF(O55="","",IF(O55&lt;$E$3,"Срок прошёл",IF(P55&lt;=$E$3,"Звонить","По плану")))</f>
        <v/>
      </c>
      <c r="R55" s="7" t="n"/>
    </row>
    <row r="56">
      <c r="A56" s="7" t="n"/>
      <c r="B56" s="7" t="n"/>
      <c r="C56" s="7" t="n"/>
      <c r="D56" s="8" t="n"/>
      <c r="E56" s="7" t="n"/>
      <c r="F56" s="8" t="n"/>
      <c r="G56" s="7" t="n"/>
      <c r="H56" s="8" t="n"/>
      <c r="I56" s="9">
        <f>IF(OR($C56="",D56="",E56=""),"",IF(AND(F56&lt;&gt;"",G56&lt;&gt;"",D56&gt;F56,E56&gt;G56),(E56-G56)/(D56-F56),IFERROR(VLOOKUP($C56,'Регламент'!$A$5:$G$40,6,FALSE)/365,"")))</f>
        <v/>
      </c>
      <c r="J56" s="10">
        <f>IF(OR(I56="",I56&lt;=0),"",E56+I56*MAX(0,$E$3-D56))</f>
        <v/>
      </c>
      <c r="K56" s="10">
        <f>IF(J56="","",IFERROR((INT(J56/VLOOKUP($C56,'Регламент'!$A$5:$G$40,2,FALSE))+1)*VLOOKUP($C56,'Регламент'!$A$5:$G$40,2,FALSE),""))</f>
        <v/>
      </c>
      <c r="L56" s="11">
        <f>IF(K56="","",IF(IFERROR(MOD(K56,VLOOKUP($C56,'Регламент'!$A$5:$G$40,5,FALSE)),1)=0,"ТО-"&amp;VLOOKUP($C56,'Регламент'!$A$5:$G$40,5,FALSE),IF(IFERROR(MOD(K56,VLOOKUP($C56,'Регламент'!$A$5:$G$40,4,FALSE)),1)=0,"ТО-"&amp;VLOOKUP($C56,'Регламент'!$A$5:$G$40,4,FALSE),IF(IFERROR(MOD(K56,VLOOKUP($C56,'Регламент'!$A$5:$G$40,3,FALSE)),1)=0,"ТО-"&amp;VLOOKUP($C56,'Регламент'!$A$5:$G$40,3,FALSE),"ТО-"&amp;VLOOKUP($C56,'Регламент'!$A$5:$G$40,2,FALSE)))))</f>
        <v/>
      </c>
      <c r="M56" s="12">
        <f>IF(K56="","",$E$3+(K56-J56)/I56)</f>
        <v/>
      </c>
      <c r="N56" s="12">
        <f>IF(H56="","",IFERROR(IF(VLOOKUP($C56,'Регламент'!$A$5:$G$40,7,FALSE)&gt;0,EDATE(H56,VLOOKUP($C56,'Регламент'!$A$5:$G$40,7,FALSE)),""),""))</f>
        <v/>
      </c>
      <c r="O56" s="12">
        <f>IF(AND(M56="",N56=""),"",IF(M56="",N56,IF(N56="",M56,MIN(M56,N56))))</f>
        <v/>
      </c>
      <c r="P56" s="12">
        <f>IF(O56="","",O56-$B$3)</f>
        <v/>
      </c>
      <c r="Q56" s="11">
        <f>IF(O56="","",IF(O56&lt;$E$3,"Срок прошёл",IF(P56&lt;=$E$3,"Звонить","По плану")))</f>
        <v/>
      </c>
      <c r="R56" s="7" t="n"/>
    </row>
    <row r="57">
      <c r="A57" s="7" t="n"/>
      <c r="B57" s="7" t="n"/>
      <c r="C57" s="7" t="n"/>
      <c r="D57" s="8" t="n"/>
      <c r="E57" s="7" t="n"/>
      <c r="F57" s="8" t="n"/>
      <c r="G57" s="7" t="n"/>
      <c r="H57" s="8" t="n"/>
      <c r="I57" s="9">
        <f>IF(OR($C57="",D57="",E57=""),"",IF(AND(F57&lt;&gt;"",G57&lt;&gt;"",D57&gt;F57,E57&gt;G57),(E57-G57)/(D57-F57),IFERROR(VLOOKUP($C57,'Регламент'!$A$5:$G$40,6,FALSE)/365,"")))</f>
        <v/>
      </c>
      <c r="J57" s="10">
        <f>IF(OR(I57="",I57&lt;=0),"",E57+I57*MAX(0,$E$3-D57))</f>
        <v/>
      </c>
      <c r="K57" s="10">
        <f>IF(J57="","",IFERROR((INT(J57/VLOOKUP($C57,'Регламент'!$A$5:$G$40,2,FALSE))+1)*VLOOKUP($C57,'Регламент'!$A$5:$G$40,2,FALSE),""))</f>
        <v/>
      </c>
      <c r="L57" s="11">
        <f>IF(K57="","",IF(IFERROR(MOD(K57,VLOOKUP($C57,'Регламент'!$A$5:$G$40,5,FALSE)),1)=0,"ТО-"&amp;VLOOKUP($C57,'Регламент'!$A$5:$G$40,5,FALSE),IF(IFERROR(MOD(K57,VLOOKUP($C57,'Регламент'!$A$5:$G$40,4,FALSE)),1)=0,"ТО-"&amp;VLOOKUP($C57,'Регламент'!$A$5:$G$40,4,FALSE),IF(IFERROR(MOD(K57,VLOOKUP($C57,'Регламент'!$A$5:$G$40,3,FALSE)),1)=0,"ТО-"&amp;VLOOKUP($C57,'Регламент'!$A$5:$G$40,3,FALSE),"ТО-"&amp;VLOOKUP($C57,'Регламент'!$A$5:$G$40,2,FALSE)))))</f>
        <v/>
      </c>
      <c r="M57" s="12">
        <f>IF(K57="","",$E$3+(K57-J57)/I57)</f>
        <v/>
      </c>
      <c r="N57" s="12">
        <f>IF(H57="","",IFERROR(IF(VLOOKUP($C57,'Регламент'!$A$5:$G$40,7,FALSE)&gt;0,EDATE(H57,VLOOKUP($C57,'Регламент'!$A$5:$G$40,7,FALSE)),""),""))</f>
        <v/>
      </c>
      <c r="O57" s="12">
        <f>IF(AND(M57="",N57=""),"",IF(M57="",N57,IF(N57="",M57,MIN(M57,N57))))</f>
        <v/>
      </c>
      <c r="P57" s="12">
        <f>IF(O57="","",O57-$B$3)</f>
        <v/>
      </c>
      <c r="Q57" s="11">
        <f>IF(O57="","",IF(O57&lt;$E$3,"Срок прошёл",IF(P57&lt;=$E$3,"Звонить","По плану")))</f>
        <v/>
      </c>
      <c r="R57" s="7" t="n"/>
    </row>
    <row r="58">
      <c r="A58" s="7" t="n"/>
      <c r="B58" s="7" t="n"/>
      <c r="C58" s="7" t="n"/>
      <c r="D58" s="8" t="n"/>
      <c r="E58" s="7" t="n"/>
      <c r="F58" s="8" t="n"/>
      <c r="G58" s="7" t="n"/>
      <c r="H58" s="8" t="n"/>
      <c r="I58" s="9">
        <f>IF(OR($C58="",D58="",E58=""),"",IF(AND(F58&lt;&gt;"",G58&lt;&gt;"",D58&gt;F58,E58&gt;G58),(E58-G58)/(D58-F58),IFERROR(VLOOKUP($C58,'Регламент'!$A$5:$G$40,6,FALSE)/365,"")))</f>
        <v/>
      </c>
      <c r="J58" s="10">
        <f>IF(OR(I58="",I58&lt;=0),"",E58+I58*MAX(0,$E$3-D58))</f>
        <v/>
      </c>
      <c r="K58" s="10">
        <f>IF(J58="","",IFERROR((INT(J58/VLOOKUP($C58,'Регламент'!$A$5:$G$40,2,FALSE))+1)*VLOOKUP($C58,'Регламент'!$A$5:$G$40,2,FALSE),""))</f>
        <v/>
      </c>
      <c r="L58" s="11">
        <f>IF(K58="","",IF(IFERROR(MOD(K58,VLOOKUP($C58,'Регламент'!$A$5:$G$40,5,FALSE)),1)=0,"ТО-"&amp;VLOOKUP($C58,'Регламент'!$A$5:$G$40,5,FALSE),IF(IFERROR(MOD(K58,VLOOKUP($C58,'Регламент'!$A$5:$G$40,4,FALSE)),1)=0,"ТО-"&amp;VLOOKUP($C58,'Регламент'!$A$5:$G$40,4,FALSE),IF(IFERROR(MOD(K58,VLOOKUP($C58,'Регламент'!$A$5:$G$40,3,FALSE)),1)=0,"ТО-"&amp;VLOOKUP($C58,'Регламент'!$A$5:$G$40,3,FALSE),"ТО-"&amp;VLOOKUP($C58,'Регламент'!$A$5:$G$40,2,FALSE)))))</f>
        <v/>
      </c>
      <c r="M58" s="12">
        <f>IF(K58="","",$E$3+(K58-J58)/I58)</f>
        <v/>
      </c>
      <c r="N58" s="12">
        <f>IF(H58="","",IFERROR(IF(VLOOKUP($C58,'Регламент'!$A$5:$G$40,7,FALSE)&gt;0,EDATE(H58,VLOOKUP($C58,'Регламент'!$A$5:$G$40,7,FALSE)),""),""))</f>
        <v/>
      </c>
      <c r="O58" s="12">
        <f>IF(AND(M58="",N58=""),"",IF(M58="",N58,IF(N58="",M58,MIN(M58,N58))))</f>
        <v/>
      </c>
      <c r="P58" s="12">
        <f>IF(O58="","",O58-$B$3)</f>
        <v/>
      </c>
      <c r="Q58" s="11">
        <f>IF(O58="","",IF(O58&lt;$E$3,"Срок прошёл",IF(P58&lt;=$E$3,"Звонить","По плану")))</f>
        <v/>
      </c>
      <c r="R58" s="7" t="n"/>
    </row>
    <row r="59">
      <c r="A59" s="7" t="n"/>
      <c r="B59" s="7" t="n"/>
      <c r="C59" s="7" t="n"/>
      <c r="D59" s="8" t="n"/>
      <c r="E59" s="7" t="n"/>
      <c r="F59" s="8" t="n"/>
      <c r="G59" s="7" t="n"/>
      <c r="H59" s="8" t="n"/>
      <c r="I59" s="9">
        <f>IF(OR($C59="",D59="",E59=""),"",IF(AND(F59&lt;&gt;"",G59&lt;&gt;"",D59&gt;F59,E59&gt;G59),(E59-G59)/(D59-F59),IFERROR(VLOOKUP($C59,'Регламент'!$A$5:$G$40,6,FALSE)/365,"")))</f>
        <v/>
      </c>
      <c r="J59" s="10">
        <f>IF(OR(I59="",I59&lt;=0),"",E59+I59*MAX(0,$E$3-D59))</f>
        <v/>
      </c>
      <c r="K59" s="10">
        <f>IF(J59="","",IFERROR((INT(J59/VLOOKUP($C59,'Регламент'!$A$5:$G$40,2,FALSE))+1)*VLOOKUP($C59,'Регламент'!$A$5:$G$40,2,FALSE),""))</f>
        <v/>
      </c>
      <c r="L59" s="11">
        <f>IF(K59="","",IF(IFERROR(MOD(K59,VLOOKUP($C59,'Регламент'!$A$5:$G$40,5,FALSE)),1)=0,"ТО-"&amp;VLOOKUP($C59,'Регламент'!$A$5:$G$40,5,FALSE),IF(IFERROR(MOD(K59,VLOOKUP($C59,'Регламент'!$A$5:$G$40,4,FALSE)),1)=0,"ТО-"&amp;VLOOKUP($C59,'Регламент'!$A$5:$G$40,4,FALSE),IF(IFERROR(MOD(K59,VLOOKUP($C59,'Регламент'!$A$5:$G$40,3,FALSE)),1)=0,"ТО-"&amp;VLOOKUP($C59,'Регламент'!$A$5:$G$40,3,FALSE),"ТО-"&amp;VLOOKUP($C59,'Регламент'!$A$5:$G$40,2,FALSE)))))</f>
        <v/>
      </c>
      <c r="M59" s="12">
        <f>IF(K59="","",$E$3+(K59-J59)/I59)</f>
        <v/>
      </c>
      <c r="N59" s="12">
        <f>IF(H59="","",IFERROR(IF(VLOOKUP($C59,'Регламент'!$A$5:$G$40,7,FALSE)&gt;0,EDATE(H59,VLOOKUP($C59,'Регламент'!$A$5:$G$40,7,FALSE)),""),""))</f>
        <v/>
      </c>
      <c r="O59" s="12">
        <f>IF(AND(M59="",N59=""),"",IF(M59="",N59,IF(N59="",M59,MIN(M59,N59))))</f>
        <v/>
      </c>
      <c r="P59" s="12">
        <f>IF(O59="","",O59-$B$3)</f>
        <v/>
      </c>
      <c r="Q59" s="11">
        <f>IF(O59="","",IF(O59&lt;$E$3,"Срок прошёл",IF(P59&lt;=$E$3,"Звонить","По плану")))</f>
        <v/>
      </c>
      <c r="R59" s="7" t="n"/>
    </row>
    <row r="60">
      <c r="A60" s="7" t="n"/>
      <c r="B60" s="7" t="n"/>
      <c r="C60" s="7" t="n"/>
      <c r="D60" s="8" t="n"/>
      <c r="E60" s="7" t="n"/>
      <c r="F60" s="8" t="n"/>
      <c r="G60" s="7" t="n"/>
      <c r="H60" s="8" t="n"/>
      <c r="I60" s="9">
        <f>IF(OR($C60="",D60="",E60=""),"",IF(AND(F60&lt;&gt;"",G60&lt;&gt;"",D60&gt;F60,E60&gt;G60),(E60-G60)/(D60-F60),IFERROR(VLOOKUP($C60,'Регламент'!$A$5:$G$40,6,FALSE)/365,"")))</f>
        <v/>
      </c>
      <c r="J60" s="10">
        <f>IF(OR(I60="",I60&lt;=0),"",E60+I60*MAX(0,$E$3-D60))</f>
        <v/>
      </c>
      <c r="K60" s="10">
        <f>IF(J60="","",IFERROR((INT(J60/VLOOKUP($C60,'Регламент'!$A$5:$G$40,2,FALSE))+1)*VLOOKUP($C60,'Регламент'!$A$5:$G$40,2,FALSE),""))</f>
        <v/>
      </c>
      <c r="L60" s="11">
        <f>IF(K60="","",IF(IFERROR(MOD(K60,VLOOKUP($C60,'Регламент'!$A$5:$G$40,5,FALSE)),1)=0,"ТО-"&amp;VLOOKUP($C60,'Регламент'!$A$5:$G$40,5,FALSE),IF(IFERROR(MOD(K60,VLOOKUP($C60,'Регламент'!$A$5:$G$40,4,FALSE)),1)=0,"ТО-"&amp;VLOOKUP($C60,'Регламент'!$A$5:$G$40,4,FALSE),IF(IFERROR(MOD(K60,VLOOKUP($C60,'Регламент'!$A$5:$G$40,3,FALSE)),1)=0,"ТО-"&amp;VLOOKUP($C60,'Регламент'!$A$5:$G$40,3,FALSE),"ТО-"&amp;VLOOKUP($C60,'Регламент'!$A$5:$G$40,2,FALSE)))))</f>
        <v/>
      </c>
      <c r="M60" s="12">
        <f>IF(K60="","",$E$3+(K60-J60)/I60)</f>
        <v/>
      </c>
      <c r="N60" s="12">
        <f>IF(H60="","",IFERROR(IF(VLOOKUP($C60,'Регламент'!$A$5:$G$40,7,FALSE)&gt;0,EDATE(H60,VLOOKUP($C60,'Регламент'!$A$5:$G$40,7,FALSE)),""),""))</f>
        <v/>
      </c>
      <c r="O60" s="12">
        <f>IF(AND(M60="",N60=""),"",IF(M60="",N60,IF(N60="",M60,MIN(M60,N60))))</f>
        <v/>
      </c>
      <c r="P60" s="12">
        <f>IF(O60="","",O60-$B$3)</f>
        <v/>
      </c>
      <c r="Q60" s="11">
        <f>IF(O60="","",IF(O60&lt;$E$3,"Срок прошёл",IF(P60&lt;=$E$3,"Звонить","По плану")))</f>
        <v/>
      </c>
      <c r="R60" s="7" t="n"/>
    </row>
    <row r="61">
      <c r="A61" s="7" t="n"/>
      <c r="B61" s="7" t="n"/>
      <c r="C61" s="7" t="n"/>
      <c r="D61" s="8" t="n"/>
      <c r="E61" s="7" t="n"/>
      <c r="F61" s="8" t="n"/>
      <c r="G61" s="7" t="n"/>
      <c r="H61" s="8" t="n"/>
      <c r="I61" s="9">
        <f>IF(OR($C61="",D61="",E61=""),"",IF(AND(F61&lt;&gt;"",G61&lt;&gt;"",D61&gt;F61,E61&gt;G61),(E61-G61)/(D61-F61),IFERROR(VLOOKUP($C61,'Регламент'!$A$5:$G$40,6,FALSE)/365,"")))</f>
        <v/>
      </c>
      <c r="J61" s="10">
        <f>IF(OR(I61="",I61&lt;=0),"",E61+I61*MAX(0,$E$3-D61))</f>
        <v/>
      </c>
      <c r="K61" s="10">
        <f>IF(J61="","",IFERROR((INT(J61/VLOOKUP($C61,'Регламент'!$A$5:$G$40,2,FALSE))+1)*VLOOKUP($C61,'Регламент'!$A$5:$G$40,2,FALSE),""))</f>
        <v/>
      </c>
      <c r="L61" s="11">
        <f>IF(K61="","",IF(IFERROR(MOD(K61,VLOOKUP($C61,'Регламент'!$A$5:$G$40,5,FALSE)),1)=0,"ТО-"&amp;VLOOKUP($C61,'Регламент'!$A$5:$G$40,5,FALSE),IF(IFERROR(MOD(K61,VLOOKUP($C61,'Регламент'!$A$5:$G$40,4,FALSE)),1)=0,"ТО-"&amp;VLOOKUP($C61,'Регламент'!$A$5:$G$40,4,FALSE),IF(IFERROR(MOD(K61,VLOOKUP($C61,'Регламент'!$A$5:$G$40,3,FALSE)),1)=0,"ТО-"&amp;VLOOKUP($C61,'Регламент'!$A$5:$G$40,3,FALSE),"ТО-"&amp;VLOOKUP($C61,'Регламент'!$A$5:$G$40,2,FALSE)))))</f>
        <v/>
      </c>
      <c r="M61" s="12">
        <f>IF(K61="","",$E$3+(K61-J61)/I61)</f>
        <v/>
      </c>
      <c r="N61" s="12">
        <f>IF(H61="","",IFERROR(IF(VLOOKUP($C61,'Регламент'!$A$5:$G$40,7,FALSE)&gt;0,EDATE(H61,VLOOKUP($C61,'Регламент'!$A$5:$G$40,7,FALSE)),""),""))</f>
        <v/>
      </c>
      <c r="O61" s="12">
        <f>IF(AND(M61="",N61=""),"",IF(M61="",N61,IF(N61="",M61,MIN(M61,N61))))</f>
        <v/>
      </c>
      <c r="P61" s="12">
        <f>IF(O61="","",O61-$B$3)</f>
        <v/>
      </c>
      <c r="Q61" s="11">
        <f>IF(O61="","",IF(O61&lt;$E$3,"Срок прошёл",IF(P61&lt;=$E$3,"Звонить","По плану")))</f>
        <v/>
      </c>
      <c r="R61" s="7" t="n"/>
    </row>
    <row r="62">
      <c r="A62" s="7" t="n"/>
      <c r="B62" s="7" t="n"/>
      <c r="C62" s="7" t="n"/>
      <c r="D62" s="8" t="n"/>
      <c r="E62" s="7" t="n"/>
      <c r="F62" s="8" t="n"/>
      <c r="G62" s="7" t="n"/>
      <c r="H62" s="8" t="n"/>
      <c r="I62" s="9">
        <f>IF(OR($C62="",D62="",E62=""),"",IF(AND(F62&lt;&gt;"",G62&lt;&gt;"",D62&gt;F62,E62&gt;G62),(E62-G62)/(D62-F62),IFERROR(VLOOKUP($C62,'Регламент'!$A$5:$G$40,6,FALSE)/365,"")))</f>
        <v/>
      </c>
      <c r="J62" s="10">
        <f>IF(OR(I62="",I62&lt;=0),"",E62+I62*MAX(0,$E$3-D62))</f>
        <v/>
      </c>
      <c r="K62" s="10">
        <f>IF(J62="","",IFERROR((INT(J62/VLOOKUP($C62,'Регламент'!$A$5:$G$40,2,FALSE))+1)*VLOOKUP($C62,'Регламент'!$A$5:$G$40,2,FALSE),""))</f>
        <v/>
      </c>
      <c r="L62" s="11">
        <f>IF(K62="","",IF(IFERROR(MOD(K62,VLOOKUP($C62,'Регламент'!$A$5:$G$40,5,FALSE)),1)=0,"ТО-"&amp;VLOOKUP($C62,'Регламент'!$A$5:$G$40,5,FALSE),IF(IFERROR(MOD(K62,VLOOKUP($C62,'Регламент'!$A$5:$G$40,4,FALSE)),1)=0,"ТО-"&amp;VLOOKUP($C62,'Регламент'!$A$5:$G$40,4,FALSE),IF(IFERROR(MOD(K62,VLOOKUP($C62,'Регламент'!$A$5:$G$40,3,FALSE)),1)=0,"ТО-"&amp;VLOOKUP($C62,'Регламент'!$A$5:$G$40,3,FALSE),"ТО-"&amp;VLOOKUP($C62,'Регламент'!$A$5:$G$40,2,FALSE)))))</f>
        <v/>
      </c>
      <c r="M62" s="12">
        <f>IF(K62="","",$E$3+(K62-J62)/I62)</f>
        <v/>
      </c>
      <c r="N62" s="12">
        <f>IF(H62="","",IFERROR(IF(VLOOKUP($C62,'Регламент'!$A$5:$G$40,7,FALSE)&gt;0,EDATE(H62,VLOOKUP($C62,'Регламент'!$A$5:$G$40,7,FALSE)),""),""))</f>
        <v/>
      </c>
      <c r="O62" s="12">
        <f>IF(AND(M62="",N62=""),"",IF(M62="",N62,IF(N62="",M62,MIN(M62,N62))))</f>
        <v/>
      </c>
      <c r="P62" s="12">
        <f>IF(O62="","",O62-$B$3)</f>
        <v/>
      </c>
      <c r="Q62" s="11">
        <f>IF(O62="","",IF(O62&lt;$E$3,"Срок прошёл",IF(P62&lt;=$E$3,"Звонить","По плану")))</f>
        <v/>
      </c>
      <c r="R62" s="7" t="n"/>
    </row>
    <row r="63">
      <c r="A63" s="7" t="n"/>
      <c r="B63" s="7" t="n"/>
      <c r="C63" s="7" t="n"/>
      <c r="D63" s="8" t="n"/>
      <c r="E63" s="7" t="n"/>
      <c r="F63" s="8" t="n"/>
      <c r="G63" s="7" t="n"/>
      <c r="H63" s="8" t="n"/>
      <c r="I63" s="9">
        <f>IF(OR($C63="",D63="",E63=""),"",IF(AND(F63&lt;&gt;"",G63&lt;&gt;"",D63&gt;F63,E63&gt;G63),(E63-G63)/(D63-F63),IFERROR(VLOOKUP($C63,'Регламент'!$A$5:$G$40,6,FALSE)/365,"")))</f>
        <v/>
      </c>
      <c r="J63" s="10">
        <f>IF(OR(I63="",I63&lt;=0),"",E63+I63*MAX(0,$E$3-D63))</f>
        <v/>
      </c>
      <c r="K63" s="10">
        <f>IF(J63="","",IFERROR((INT(J63/VLOOKUP($C63,'Регламент'!$A$5:$G$40,2,FALSE))+1)*VLOOKUP($C63,'Регламент'!$A$5:$G$40,2,FALSE),""))</f>
        <v/>
      </c>
      <c r="L63" s="11">
        <f>IF(K63="","",IF(IFERROR(MOD(K63,VLOOKUP($C63,'Регламент'!$A$5:$G$40,5,FALSE)),1)=0,"ТО-"&amp;VLOOKUP($C63,'Регламент'!$A$5:$G$40,5,FALSE),IF(IFERROR(MOD(K63,VLOOKUP($C63,'Регламент'!$A$5:$G$40,4,FALSE)),1)=0,"ТО-"&amp;VLOOKUP($C63,'Регламент'!$A$5:$G$40,4,FALSE),IF(IFERROR(MOD(K63,VLOOKUP($C63,'Регламент'!$A$5:$G$40,3,FALSE)),1)=0,"ТО-"&amp;VLOOKUP($C63,'Регламент'!$A$5:$G$40,3,FALSE),"ТО-"&amp;VLOOKUP($C63,'Регламент'!$A$5:$G$40,2,FALSE)))))</f>
        <v/>
      </c>
      <c r="M63" s="12">
        <f>IF(K63="","",$E$3+(K63-J63)/I63)</f>
        <v/>
      </c>
      <c r="N63" s="12">
        <f>IF(H63="","",IFERROR(IF(VLOOKUP($C63,'Регламент'!$A$5:$G$40,7,FALSE)&gt;0,EDATE(H63,VLOOKUP($C63,'Регламент'!$A$5:$G$40,7,FALSE)),""),""))</f>
        <v/>
      </c>
      <c r="O63" s="12">
        <f>IF(AND(M63="",N63=""),"",IF(M63="",N63,IF(N63="",M63,MIN(M63,N63))))</f>
        <v/>
      </c>
      <c r="P63" s="12">
        <f>IF(O63="","",O63-$B$3)</f>
        <v/>
      </c>
      <c r="Q63" s="11">
        <f>IF(O63="","",IF(O63&lt;$E$3,"Срок прошёл",IF(P63&lt;=$E$3,"Звонить","По плану")))</f>
        <v/>
      </c>
      <c r="R63" s="7" t="n"/>
    </row>
    <row r="64">
      <c r="A64" s="7" t="n"/>
      <c r="B64" s="7" t="n"/>
      <c r="C64" s="7" t="n"/>
      <c r="D64" s="8" t="n"/>
      <c r="E64" s="7" t="n"/>
      <c r="F64" s="8" t="n"/>
      <c r="G64" s="7" t="n"/>
      <c r="H64" s="8" t="n"/>
      <c r="I64" s="9">
        <f>IF(OR($C64="",D64="",E64=""),"",IF(AND(F64&lt;&gt;"",G64&lt;&gt;"",D64&gt;F64,E64&gt;G64),(E64-G64)/(D64-F64),IFERROR(VLOOKUP($C64,'Регламент'!$A$5:$G$40,6,FALSE)/365,"")))</f>
        <v/>
      </c>
      <c r="J64" s="10">
        <f>IF(OR(I64="",I64&lt;=0),"",E64+I64*MAX(0,$E$3-D64))</f>
        <v/>
      </c>
      <c r="K64" s="10">
        <f>IF(J64="","",IFERROR((INT(J64/VLOOKUP($C64,'Регламент'!$A$5:$G$40,2,FALSE))+1)*VLOOKUP($C64,'Регламент'!$A$5:$G$40,2,FALSE),""))</f>
        <v/>
      </c>
      <c r="L64" s="11">
        <f>IF(K64="","",IF(IFERROR(MOD(K64,VLOOKUP($C64,'Регламент'!$A$5:$G$40,5,FALSE)),1)=0,"ТО-"&amp;VLOOKUP($C64,'Регламент'!$A$5:$G$40,5,FALSE),IF(IFERROR(MOD(K64,VLOOKUP($C64,'Регламент'!$A$5:$G$40,4,FALSE)),1)=0,"ТО-"&amp;VLOOKUP($C64,'Регламент'!$A$5:$G$40,4,FALSE),IF(IFERROR(MOD(K64,VLOOKUP($C64,'Регламент'!$A$5:$G$40,3,FALSE)),1)=0,"ТО-"&amp;VLOOKUP($C64,'Регламент'!$A$5:$G$40,3,FALSE),"ТО-"&amp;VLOOKUP($C64,'Регламент'!$A$5:$G$40,2,FALSE)))))</f>
        <v/>
      </c>
      <c r="M64" s="12">
        <f>IF(K64="","",$E$3+(K64-J64)/I64)</f>
        <v/>
      </c>
      <c r="N64" s="12">
        <f>IF(H64="","",IFERROR(IF(VLOOKUP($C64,'Регламент'!$A$5:$G$40,7,FALSE)&gt;0,EDATE(H64,VLOOKUP($C64,'Регламент'!$A$5:$G$40,7,FALSE)),""),""))</f>
        <v/>
      </c>
      <c r="O64" s="12">
        <f>IF(AND(M64="",N64=""),"",IF(M64="",N64,IF(N64="",M64,MIN(M64,N64))))</f>
        <v/>
      </c>
      <c r="P64" s="12">
        <f>IF(O64="","",O64-$B$3)</f>
        <v/>
      </c>
      <c r="Q64" s="11">
        <f>IF(O64="","",IF(O64&lt;$E$3,"Срок прошёл",IF(P64&lt;=$E$3,"Звонить","По плану")))</f>
        <v/>
      </c>
      <c r="R64" s="7" t="n"/>
    </row>
    <row r="65">
      <c r="A65" s="7" t="n"/>
      <c r="B65" s="7" t="n"/>
      <c r="C65" s="7" t="n"/>
      <c r="D65" s="8" t="n"/>
      <c r="E65" s="7" t="n"/>
      <c r="F65" s="8" t="n"/>
      <c r="G65" s="7" t="n"/>
      <c r="H65" s="8" t="n"/>
      <c r="I65" s="9">
        <f>IF(OR($C65="",D65="",E65=""),"",IF(AND(F65&lt;&gt;"",G65&lt;&gt;"",D65&gt;F65,E65&gt;G65),(E65-G65)/(D65-F65),IFERROR(VLOOKUP($C65,'Регламент'!$A$5:$G$40,6,FALSE)/365,"")))</f>
        <v/>
      </c>
      <c r="J65" s="10">
        <f>IF(OR(I65="",I65&lt;=0),"",E65+I65*MAX(0,$E$3-D65))</f>
        <v/>
      </c>
      <c r="K65" s="10">
        <f>IF(J65="","",IFERROR((INT(J65/VLOOKUP($C65,'Регламент'!$A$5:$G$40,2,FALSE))+1)*VLOOKUP($C65,'Регламент'!$A$5:$G$40,2,FALSE),""))</f>
        <v/>
      </c>
      <c r="L65" s="11">
        <f>IF(K65="","",IF(IFERROR(MOD(K65,VLOOKUP($C65,'Регламент'!$A$5:$G$40,5,FALSE)),1)=0,"ТО-"&amp;VLOOKUP($C65,'Регламент'!$A$5:$G$40,5,FALSE),IF(IFERROR(MOD(K65,VLOOKUP($C65,'Регламент'!$A$5:$G$40,4,FALSE)),1)=0,"ТО-"&amp;VLOOKUP($C65,'Регламент'!$A$5:$G$40,4,FALSE),IF(IFERROR(MOD(K65,VLOOKUP($C65,'Регламент'!$A$5:$G$40,3,FALSE)),1)=0,"ТО-"&amp;VLOOKUP($C65,'Регламент'!$A$5:$G$40,3,FALSE),"ТО-"&amp;VLOOKUP($C65,'Регламент'!$A$5:$G$40,2,FALSE)))))</f>
        <v/>
      </c>
      <c r="M65" s="12">
        <f>IF(K65="","",$E$3+(K65-J65)/I65)</f>
        <v/>
      </c>
      <c r="N65" s="12">
        <f>IF(H65="","",IFERROR(IF(VLOOKUP($C65,'Регламент'!$A$5:$G$40,7,FALSE)&gt;0,EDATE(H65,VLOOKUP($C65,'Регламент'!$A$5:$G$40,7,FALSE)),""),""))</f>
        <v/>
      </c>
      <c r="O65" s="12">
        <f>IF(AND(M65="",N65=""),"",IF(M65="",N65,IF(N65="",M65,MIN(M65,N65))))</f>
        <v/>
      </c>
      <c r="P65" s="12">
        <f>IF(O65="","",O65-$B$3)</f>
        <v/>
      </c>
      <c r="Q65" s="11">
        <f>IF(O65="","",IF(O65&lt;$E$3,"Срок прошёл",IF(P65&lt;=$E$3,"Звонить","По плану")))</f>
        <v/>
      </c>
      <c r="R65" s="7" t="n"/>
    </row>
    <row r="66">
      <c r="A66" s="7" t="n"/>
      <c r="B66" s="7" t="n"/>
      <c r="C66" s="7" t="n"/>
      <c r="D66" s="8" t="n"/>
      <c r="E66" s="7" t="n"/>
      <c r="F66" s="8" t="n"/>
      <c r="G66" s="7" t="n"/>
      <c r="H66" s="8" t="n"/>
      <c r="I66" s="9">
        <f>IF(OR($C66="",D66="",E66=""),"",IF(AND(F66&lt;&gt;"",G66&lt;&gt;"",D66&gt;F66,E66&gt;G66),(E66-G66)/(D66-F66),IFERROR(VLOOKUP($C66,'Регламент'!$A$5:$G$40,6,FALSE)/365,"")))</f>
        <v/>
      </c>
      <c r="J66" s="10">
        <f>IF(OR(I66="",I66&lt;=0),"",E66+I66*MAX(0,$E$3-D66))</f>
        <v/>
      </c>
      <c r="K66" s="10">
        <f>IF(J66="","",IFERROR((INT(J66/VLOOKUP($C66,'Регламент'!$A$5:$G$40,2,FALSE))+1)*VLOOKUP($C66,'Регламент'!$A$5:$G$40,2,FALSE),""))</f>
        <v/>
      </c>
      <c r="L66" s="11">
        <f>IF(K66="","",IF(IFERROR(MOD(K66,VLOOKUP($C66,'Регламент'!$A$5:$G$40,5,FALSE)),1)=0,"ТО-"&amp;VLOOKUP($C66,'Регламент'!$A$5:$G$40,5,FALSE),IF(IFERROR(MOD(K66,VLOOKUP($C66,'Регламент'!$A$5:$G$40,4,FALSE)),1)=0,"ТО-"&amp;VLOOKUP($C66,'Регламент'!$A$5:$G$40,4,FALSE),IF(IFERROR(MOD(K66,VLOOKUP($C66,'Регламент'!$A$5:$G$40,3,FALSE)),1)=0,"ТО-"&amp;VLOOKUP($C66,'Регламент'!$A$5:$G$40,3,FALSE),"ТО-"&amp;VLOOKUP($C66,'Регламент'!$A$5:$G$40,2,FALSE)))))</f>
        <v/>
      </c>
      <c r="M66" s="12">
        <f>IF(K66="","",$E$3+(K66-J66)/I66)</f>
        <v/>
      </c>
      <c r="N66" s="12">
        <f>IF(H66="","",IFERROR(IF(VLOOKUP($C66,'Регламент'!$A$5:$G$40,7,FALSE)&gt;0,EDATE(H66,VLOOKUP($C66,'Регламент'!$A$5:$G$40,7,FALSE)),""),""))</f>
        <v/>
      </c>
      <c r="O66" s="12">
        <f>IF(AND(M66="",N66=""),"",IF(M66="",N66,IF(N66="",M66,MIN(M66,N66))))</f>
        <v/>
      </c>
      <c r="P66" s="12">
        <f>IF(O66="","",O66-$B$3)</f>
        <v/>
      </c>
      <c r="Q66" s="11">
        <f>IF(O66="","",IF(O66&lt;$E$3,"Срок прошёл",IF(P66&lt;=$E$3,"Звонить","По плану")))</f>
        <v/>
      </c>
      <c r="R66" s="7" t="n"/>
    </row>
    <row r="67">
      <c r="A67" s="7" t="n"/>
      <c r="B67" s="7" t="n"/>
      <c r="C67" s="7" t="n"/>
      <c r="D67" s="8" t="n"/>
      <c r="E67" s="7" t="n"/>
      <c r="F67" s="8" t="n"/>
      <c r="G67" s="7" t="n"/>
      <c r="H67" s="8" t="n"/>
      <c r="I67" s="9">
        <f>IF(OR($C67="",D67="",E67=""),"",IF(AND(F67&lt;&gt;"",G67&lt;&gt;"",D67&gt;F67,E67&gt;G67),(E67-G67)/(D67-F67),IFERROR(VLOOKUP($C67,'Регламент'!$A$5:$G$40,6,FALSE)/365,"")))</f>
        <v/>
      </c>
      <c r="J67" s="10">
        <f>IF(OR(I67="",I67&lt;=0),"",E67+I67*MAX(0,$E$3-D67))</f>
        <v/>
      </c>
      <c r="K67" s="10">
        <f>IF(J67="","",IFERROR((INT(J67/VLOOKUP($C67,'Регламент'!$A$5:$G$40,2,FALSE))+1)*VLOOKUP($C67,'Регламент'!$A$5:$G$40,2,FALSE),""))</f>
        <v/>
      </c>
      <c r="L67" s="11">
        <f>IF(K67="","",IF(IFERROR(MOD(K67,VLOOKUP($C67,'Регламент'!$A$5:$G$40,5,FALSE)),1)=0,"ТО-"&amp;VLOOKUP($C67,'Регламент'!$A$5:$G$40,5,FALSE),IF(IFERROR(MOD(K67,VLOOKUP($C67,'Регламент'!$A$5:$G$40,4,FALSE)),1)=0,"ТО-"&amp;VLOOKUP($C67,'Регламент'!$A$5:$G$40,4,FALSE),IF(IFERROR(MOD(K67,VLOOKUP($C67,'Регламент'!$A$5:$G$40,3,FALSE)),1)=0,"ТО-"&amp;VLOOKUP($C67,'Регламент'!$A$5:$G$40,3,FALSE),"ТО-"&amp;VLOOKUP($C67,'Регламент'!$A$5:$G$40,2,FALSE)))))</f>
        <v/>
      </c>
      <c r="M67" s="12">
        <f>IF(K67="","",$E$3+(K67-J67)/I67)</f>
        <v/>
      </c>
      <c r="N67" s="12">
        <f>IF(H67="","",IFERROR(IF(VLOOKUP($C67,'Регламент'!$A$5:$G$40,7,FALSE)&gt;0,EDATE(H67,VLOOKUP($C67,'Регламент'!$A$5:$G$40,7,FALSE)),""),""))</f>
        <v/>
      </c>
      <c r="O67" s="12">
        <f>IF(AND(M67="",N67=""),"",IF(M67="",N67,IF(N67="",M67,MIN(M67,N67))))</f>
        <v/>
      </c>
      <c r="P67" s="12">
        <f>IF(O67="","",O67-$B$3)</f>
        <v/>
      </c>
      <c r="Q67" s="11">
        <f>IF(O67="","",IF(O67&lt;$E$3,"Срок прошёл",IF(P67&lt;=$E$3,"Звонить","По плану")))</f>
        <v/>
      </c>
      <c r="R67" s="7" t="n"/>
    </row>
    <row r="68">
      <c r="A68" s="7" t="n"/>
      <c r="B68" s="7" t="n"/>
      <c r="C68" s="7" t="n"/>
      <c r="D68" s="8" t="n"/>
      <c r="E68" s="7" t="n"/>
      <c r="F68" s="8" t="n"/>
      <c r="G68" s="7" t="n"/>
      <c r="H68" s="8" t="n"/>
      <c r="I68" s="9">
        <f>IF(OR($C68="",D68="",E68=""),"",IF(AND(F68&lt;&gt;"",G68&lt;&gt;"",D68&gt;F68,E68&gt;G68),(E68-G68)/(D68-F68),IFERROR(VLOOKUP($C68,'Регламент'!$A$5:$G$40,6,FALSE)/365,"")))</f>
        <v/>
      </c>
      <c r="J68" s="10">
        <f>IF(OR(I68="",I68&lt;=0),"",E68+I68*MAX(0,$E$3-D68))</f>
        <v/>
      </c>
      <c r="K68" s="10">
        <f>IF(J68="","",IFERROR((INT(J68/VLOOKUP($C68,'Регламент'!$A$5:$G$40,2,FALSE))+1)*VLOOKUP($C68,'Регламент'!$A$5:$G$40,2,FALSE),""))</f>
        <v/>
      </c>
      <c r="L68" s="11">
        <f>IF(K68="","",IF(IFERROR(MOD(K68,VLOOKUP($C68,'Регламент'!$A$5:$G$40,5,FALSE)),1)=0,"ТО-"&amp;VLOOKUP($C68,'Регламент'!$A$5:$G$40,5,FALSE),IF(IFERROR(MOD(K68,VLOOKUP($C68,'Регламент'!$A$5:$G$40,4,FALSE)),1)=0,"ТО-"&amp;VLOOKUP($C68,'Регламент'!$A$5:$G$40,4,FALSE),IF(IFERROR(MOD(K68,VLOOKUP($C68,'Регламент'!$A$5:$G$40,3,FALSE)),1)=0,"ТО-"&amp;VLOOKUP($C68,'Регламент'!$A$5:$G$40,3,FALSE),"ТО-"&amp;VLOOKUP($C68,'Регламент'!$A$5:$G$40,2,FALSE)))))</f>
        <v/>
      </c>
      <c r="M68" s="12">
        <f>IF(K68="","",$E$3+(K68-J68)/I68)</f>
        <v/>
      </c>
      <c r="N68" s="12">
        <f>IF(H68="","",IFERROR(IF(VLOOKUP($C68,'Регламент'!$A$5:$G$40,7,FALSE)&gt;0,EDATE(H68,VLOOKUP($C68,'Регламент'!$A$5:$G$40,7,FALSE)),""),""))</f>
        <v/>
      </c>
      <c r="O68" s="12">
        <f>IF(AND(M68="",N68=""),"",IF(M68="",N68,IF(N68="",M68,MIN(M68,N68))))</f>
        <v/>
      </c>
      <c r="P68" s="12">
        <f>IF(O68="","",O68-$B$3)</f>
        <v/>
      </c>
      <c r="Q68" s="11">
        <f>IF(O68="","",IF(O68&lt;$E$3,"Срок прошёл",IF(P68&lt;=$E$3,"Звонить","По плану")))</f>
        <v/>
      </c>
      <c r="R68" s="7" t="n"/>
    </row>
    <row r="69">
      <c r="A69" s="7" t="n"/>
      <c r="B69" s="7" t="n"/>
      <c r="C69" s="7" t="n"/>
      <c r="D69" s="8" t="n"/>
      <c r="E69" s="7" t="n"/>
      <c r="F69" s="8" t="n"/>
      <c r="G69" s="7" t="n"/>
      <c r="H69" s="8" t="n"/>
      <c r="I69" s="9">
        <f>IF(OR($C69="",D69="",E69=""),"",IF(AND(F69&lt;&gt;"",G69&lt;&gt;"",D69&gt;F69,E69&gt;G69),(E69-G69)/(D69-F69),IFERROR(VLOOKUP($C69,'Регламент'!$A$5:$G$40,6,FALSE)/365,"")))</f>
        <v/>
      </c>
      <c r="J69" s="10">
        <f>IF(OR(I69="",I69&lt;=0),"",E69+I69*MAX(0,$E$3-D69))</f>
        <v/>
      </c>
      <c r="K69" s="10">
        <f>IF(J69="","",IFERROR((INT(J69/VLOOKUP($C69,'Регламент'!$A$5:$G$40,2,FALSE))+1)*VLOOKUP($C69,'Регламент'!$A$5:$G$40,2,FALSE),""))</f>
        <v/>
      </c>
      <c r="L69" s="11">
        <f>IF(K69="","",IF(IFERROR(MOD(K69,VLOOKUP($C69,'Регламент'!$A$5:$G$40,5,FALSE)),1)=0,"ТО-"&amp;VLOOKUP($C69,'Регламент'!$A$5:$G$40,5,FALSE),IF(IFERROR(MOD(K69,VLOOKUP($C69,'Регламент'!$A$5:$G$40,4,FALSE)),1)=0,"ТО-"&amp;VLOOKUP($C69,'Регламент'!$A$5:$G$40,4,FALSE),IF(IFERROR(MOD(K69,VLOOKUP($C69,'Регламент'!$A$5:$G$40,3,FALSE)),1)=0,"ТО-"&amp;VLOOKUP($C69,'Регламент'!$A$5:$G$40,3,FALSE),"ТО-"&amp;VLOOKUP($C69,'Регламент'!$A$5:$G$40,2,FALSE)))))</f>
        <v/>
      </c>
      <c r="M69" s="12">
        <f>IF(K69="","",$E$3+(K69-J69)/I69)</f>
        <v/>
      </c>
      <c r="N69" s="12">
        <f>IF(H69="","",IFERROR(IF(VLOOKUP($C69,'Регламент'!$A$5:$G$40,7,FALSE)&gt;0,EDATE(H69,VLOOKUP($C69,'Регламент'!$A$5:$G$40,7,FALSE)),""),""))</f>
        <v/>
      </c>
      <c r="O69" s="12">
        <f>IF(AND(M69="",N69=""),"",IF(M69="",N69,IF(N69="",M69,MIN(M69,N69))))</f>
        <v/>
      </c>
      <c r="P69" s="12">
        <f>IF(O69="","",O69-$B$3)</f>
        <v/>
      </c>
      <c r="Q69" s="11">
        <f>IF(O69="","",IF(O69&lt;$E$3,"Срок прошёл",IF(P69&lt;=$E$3,"Звонить","По плану")))</f>
        <v/>
      </c>
      <c r="R69" s="7" t="n"/>
    </row>
    <row r="70">
      <c r="A70" s="7" t="n"/>
      <c r="B70" s="7" t="n"/>
      <c r="C70" s="7" t="n"/>
      <c r="D70" s="8" t="n"/>
      <c r="E70" s="7" t="n"/>
      <c r="F70" s="8" t="n"/>
      <c r="G70" s="7" t="n"/>
      <c r="H70" s="8" t="n"/>
      <c r="I70" s="9">
        <f>IF(OR($C70="",D70="",E70=""),"",IF(AND(F70&lt;&gt;"",G70&lt;&gt;"",D70&gt;F70,E70&gt;G70),(E70-G70)/(D70-F70),IFERROR(VLOOKUP($C70,'Регламент'!$A$5:$G$40,6,FALSE)/365,"")))</f>
        <v/>
      </c>
      <c r="J70" s="10">
        <f>IF(OR(I70="",I70&lt;=0),"",E70+I70*MAX(0,$E$3-D70))</f>
        <v/>
      </c>
      <c r="K70" s="10">
        <f>IF(J70="","",IFERROR((INT(J70/VLOOKUP($C70,'Регламент'!$A$5:$G$40,2,FALSE))+1)*VLOOKUP($C70,'Регламент'!$A$5:$G$40,2,FALSE),""))</f>
        <v/>
      </c>
      <c r="L70" s="11">
        <f>IF(K70="","",IF(IFERROR(MOD(K70,VLOOKUP($C70,'Регламент'!$A$5:$G$40,5,FALSE)),1)=0,"ТО-"&amp;VLOOKUP($C70,'Регламент'!$A$5:$G$40,5,FALSE),IF(IFERROR(MOD(K70,VLOOKUP($C70,'Регламент'!$A$5:$G$40,4,FALSE)),1)=0,"ТО-"&amp;VLOOKUP($C70,'Регламент'!$A$5:$G$40,4,FALSE),IF(IFERROR(MOD(K70,VLOOKUP($C70,'Регламент'!$A$5:$G$40,3,FALSE)),1)=0,"ТО-"&amp;VLOOKUP($C70,'Регламент'!$A$5:$G$40,3,FALSE),"ТО-"&amp;VLOOKUP($C70,'Регламент'!$A$5:$G$40,2,FALSE)))))</f>
        <v/>
      </c>
      <c r="M70" s="12">
        <f>IF(K70="","",$E$3+(K70-J70)/I70)</f>
        <v/>
      </c>
      <c r="N70" s="12">
        <f>IF(H70="","",IFERROR(IF(VLOOKUP($C70,'Регламент'!$A$5:$G$40,7,FALSE)&gt;0,EDATE(H70,VLOOKUP($C70,'Регламент'!$A$5:$G$40,7,FALSE)),""),""))</f>
        <v/>
      </c>
      <c r="O70" s="12">
        <f>IF(AND(M70="",N70=""),"",IF(M70="",N70,IF(N70="",M70,MIN(M70,N70))))</f>
        <v/>
      </c>
      <c r="P70" s="12">
        <f>IF(O70="","",O70-$B$3)</f>
        <v/>
      </c>
      <c r="Q70" s="11">
        <f>IF(O70="","",IF(O70&lt;$E$3,"Срок прошёл",IF(P70&lt;=$E$3,"Звонить","По плану")))</f>
        <v/>
      </c>
      <c r="R70" s="7" t="n"/>
    </row>
    <row r="71">
      <c r="A71" s="7" t="n"/>
      <c r="B71" s="7" t="n"/>
      <c r="C71" s="7" t="n"/>
      <c r="D71" s="8" t="n"/>
      <c r="E71" s="7" t="n"/>
      <c r="F71" s="8" t="n"/>
      <c r="G71" s="7" t="n"/>
      <c r="H71" s="8" t="n"/>
      <c r="I71" s="9">
        <f>IF(OR($C71="",D71="",E71=""),"",IF(AND(F71&lt;&gt;"",G71&lt;&gt;"",D71&gt;F71,E71&gt;G71),(E71-G71)/(D71-F71),IFERROR(VLOOKUP($C71,'Регламент'!$A$5:$G$40,6,FALSE)/365,"")))</f>
        <v/>
      </c>
      <c r="J71" s="10">
        <f>IF(OR(I71="",I71&lt;=0),"",E71+I71*MAX(0,$E$3-D71))</f>
        <v/>
      </c>
      <c r="K71" s="10">
        <f>IF(J71="","",IFERROR((INT(J71/VLOOKUP($C71,'Регламент'!$A$5:$G$40,2,FALSE))+1)*VLOOKUP($C71,'Регламент'!$A$5:$G$40,2,FALSE),""))</f>
        <v/>
      </c>
      <c r="L71" s="11">
        <f>IF(K71="","",IF(IFERROR(MOD(K71,VLOOKUP($C71,'Регламент'!$A$5:$G$40,5,FALSE)),1)=0,"ТО-"&amp;VLOOKUP($C71,'Регламент'!$A$5:$G$40,5,FALSE),IF(IFERROR(MOD(K71,VLOOKUP($C71,'Регламент'!$A$5:$G$40,4,FALSE)),1)=0,"ТО-"&amp;VLOOKUP($C71,'Регламент'!$A$5:$G$40,4,FALSE),IF(IFERROR(MOD(K71,VLOOKUP($C71,'Регламент'!$A$5:$G$40,3,FALSE)),1)=0,"ТО-"&amp;VLOOKUP($C71,'Регламент'!$A$5:$G$40,3,FALSE),"ТО-"&amp;VLOOKUP($C71,'Регламент'!$A$5:$G$40,2,FALSE)))))</f>
        <v/>
      </c>
      <c r="M71" s="12">
        <f>IF(K71="","",$E$3+(K71-J71)/I71)</f>
        <v/>
      </c>
      <c r="N71" s="12">
        <f>IF(H71="","",IFERROR(IF(VLOOKUP($C71,'Регламент'!$A$5:$G$40,7,FALSE)&gt;0,EDATE(H71,VLOOKUP($C71,'Регламент'!$A$5:$G$40,7,FALSE)),""),""))</f>
        <v/>
      </c>
      <c r="O71" s="12">
        <f>IF(AND(M71="",N71=""),"",IF(M71="",N71,IF(N71="",M71,MIN(M71,N71))))</f>
        <v/>
      </c>
      <c r="P71" s="12">
        <f>IF(O71="","",O71-$B$3)</f>
        <v/>
      </c>
      <c r="Q71" s="11">
        <f>IF(O71="","",IF(O71&lt;$E$3,"Срок прошёл",IF(P71&lt;=$E$3,"Звонить","По плану")))</f>
        <v/>
      </c>
      <c r="R71" s="7" t="n"/>
    </row>
    <row r="72">
      <c r="A72" s="7" t="n"/>
      <c r="B72" s="7" t="n"/>
      <c r="C72" s="7" t="n"/>
      <c r="D72" s="8" t="n"/>
      <c r="E72" s="7" t="n"/>
      <c r="F72" s="8" t="n"/>
      <c r="G72" s="7" t="n"/>
      <c r="H72" s="8" t="n"/>
      <c r="I72" s="9">
        <f>IF(OR($C72="",D72="",E72=""),"",IF(AND(F72&lt;&gt;"",G72&lt;&gt;"",D72&gt;F72,E72&gt;G72),(E72-G72)/(D72-F72),IFERROR(VLOOKUP($C72,'Регламент'!$A$5:$G$40,6,FALSE)/365,"")))</f>
        <v/>
      </c>
      <c r="J72" s="10">
        <f>IF(OR(I72="",I72&lt;=0),"",E72+I72*MAX(0,$E$3-D72))</f>
        <v/>
      </c>
      <c r="K72" s="10">
        <f>IF(J72="","",IFERROR((INT(J72/VLOOKUP($C72,'Регламент'!$A$5:$G$40,2,FALSE))+1)*VLOOKUP($C72,'Регламент'!$A$5:$G$40,2,FALSE),""))</f>
        <v/>
      </c>
      <c r="L72" s="11">
        <f>IF(K72="","",IF(IFERROR(MOD(K72,VLOOKUP($C72,'Регламент'!$A$5:$G$40,5,FALSE)),1)=0,"ТО-"&amp;VLOOKUP($C72,'Регламент'!$A$5:$G$40,5,FALSE),IF(IFERROR(MOD(K72,VLOOKUP($C72,'Регламент'!$A$5:$G$40,4,FALSE)),1)=0,"ТО-"&amp;VLOOKUP($C72,'Регламент'!$A$5:$G$40,4,FALSE),IF(IFERROR(MOD(K72,VLOOKUP($C72,'Регламент'!$A$5:$G$40,3,FALSE)),1)=0,"ТО-"&amp;VLOOKUP($C72,'Регламент'!$A$5:$G$40,3,FALSE),"ТО-"&amp;VLOOKUP($C72,'Регламент'!$A$5:$G$40,2,FALSE)))))</f>
        <v/>
      </c>
      <c r="M72" s="12">
        <f>IF(K72="","",$E$3+(K72-J72)/I72)</f>
        <v/>
      </c>
      <c r="N72" s="12">
        <f>IF(H72="","",IFERROR(IF(VLOOKUP($C72,'Регламент'!$A$5:$G$40,7,FALSE)&gt;0,EDATE(H72,VLOOKUP($C72,'Регламент'!$A$5:$G$40,7,FALSE)),""),""))</f>
        <v/>
      </c>
      <c r="O72" s="12">
        <f>IF(AND(M72="",N72=""),"",IF(M72="",N72,IF(N72="",M72,MIN(M72,N72))))</f>
        <v/>
      </c>
      <c r="P72" s="12">
        <f>IF(O72="","",O72-$B$3)</f>
        <v/>
      </c>
      <c r="Q72" s="11">
        <f>IF(O72="","",IF(O72&lt;$E$3,"Срок прошёл",IF(P72&lt;=$E$3,"Звонить","По плану")))</f>
        <v/>
      </c>
      <c r="R72" s="7" t="n"/>
    </row>
    <row r="73">
      <c r="A73" s="7" t="n"/>
      <c r="B73" s="7" t="n"/>
      <c r="C73" s="7" t="n"/>
      <c r="D73" s="8" t="n"/>
      <c r="E73" s="7" t="n"/>
      <c r="F73" s="8" t="n"/>
      <c r="G73" s="7" t="n"/>
      <c r="H73" s="8" t="n"/>
      <c r="I73" s="9">
        <f>IF(OR($C73="",D73="",E73=""),"",IF(AND(F73&lt;&gt;"",G73&lt;&gt;"",D73&gt;F73,E73&gt;G73),(E73-G73)/(D73-F73),IFERROR(VLOOKUP($C73,'Регламент'!$A$5:$G$40,6,FALSE)/365,"")))</f>
        <v/>
      </c>
      <c r="J73" s="10">
        <f>IF(OR(I73="",I73&lt;=0),"",E73+I73*MAX(0,$E$3-D73))</f>
        <v/>
      </c>
      <c r="K73" s="10">
        <f>IF(J73="","",IFERROR((INT(J73/VLOOKUP($C73,'Регламент'!$A$5:$G$40,2,FALSE))+1)*VLOOKUP($C73,'Регламент'!$A$5:$G$40,2,FALSE),""))</f>
        <v/>
      </c>
      <c r="L73" s="11">
        <f>IF(K73="","",IF(IFERROR(MOD(K73,VLOOKUP($C73,'Регламент'!$A$5:$G$40,5,FALSE)),1)=0,"ТО-"&amp;VLOOKUP($C73,'Регламент'!$A$5:$G$40,5,FALSE),IF(IFERROR(MOD(K73,VLOOKUP($C73,'Регламент'!$A$5:$G$40,4,FALSE)),1)=0,"ТО-"&amp;VLOOKUP($C73,'Регламент'!$A$5:$G$40,4,FALSE),IF(IFERROR(MOD(K73,VLOOKUP($C73,'Регламент'!$A$5:$G$40,3,FALSE)),1)=0,"ТО-"&amp;VLOOKUP($C73,'Регламент'!$A$5:$G$40,3,FALSE),"ТО-"&amp;VLOOKUP($C73,'Регламент'!$A$5:$G$40,2,FALSE)))))</f>
        <v/>
      </c>
      <c r="M73" s="12">
        <f>IF(K73="","",$E$3+(K73-J73)/I73)</f>
        <v/>
      </c>
      <c r="N73" s="12">
        <f>IF(H73="","",IFERROR(IF(VLOOKUP($C73,'Регламент'!$A$5:$G$40,7,FALSE)&gt;0,EDATE(H73,VLOOKUP($C73,'Регламент'!$A$5:$G$40,7,FALSE)),""),""))</f>
        <v/>
      </c>
      <c r="O73" s="12">
        <f>IF(AND(M73="",N73=""),"",IF(M73="",N73,IF(N73="",M73,MIN(M73,N73))))</f>
        <v/>
      </c>
      <c r="P73" s="12">
        <f>IF(O73="","",O73-$B$3)</f>
        <v/>
      </c>
      <c r="Q73" s="11">
        <f>IF(O73="","",IF(O73&lt;$E$3,"Срок прошёл",IF(P73&lt;=$E$3,"Звонить","По плану")))</f>
        <v/>
      </c>
      <c r="R73" s="7" t="n"/>
    </row>
    <row r="74">
      <c r="A74" s="7" t="n"/>
      <c r="B74" s="7" t="n"/>
      <c r="C74" s="7" t="n"/>
      <c r="D74" s="8" t="n"/>
      <c r="E74" s="7" t="n"/>
      <c r="F74" s="8" t="n"/>
      <c r="G74" s="7" t="n"/>
      <c r="H74" s="8" t="n"/>
      <c r="I74" s="9">
        <f>IF(OR($C74="",D74="",E74=""),"",IF(AND(F74&lt;&gt;"",G74&lt;&gt;"",D74&gt;F74,E74&gt;G74),(E74-G74)/(D74-F74),IFERROR(VLOOKUP($C74,'Регламент'!$A$5:$G$40,6,FALSE)/365,"")))</f>
        <v/>
      </c>
      <c r="J74" s="10">
        <f>IF(OR(I74="",I74&lt;=0),"",E74+I74*MAX(0,$E$3-D74))</f>
        <v/>
      </c>
      <c r="K74" s="10">
        <f>IF(J74="","",IFERROR((INT(J74/VLOOKUP($C74,'Регламент'!$A$5:$G$40,2,FALSE))+1)*VLOOKUP($C74,'Регламент'!$A$5:$G$40,2,FALSE),""))</f>
        <v/>
      </c>
      <c r="L74" s="11">
        <f>IF(K74="","",IF(IFERROR(MOD(K74,VLOOKUP($C74,'Регламент'!$A$5:$G$40,5,FALSE)),1)=0,"ТО-"&amp;VLOOKUP($C74,'Регламент'!$A$5:$G$40,5,FALSE),IF(IFERROR(MOD(K74,VLOOKUP($C74,'Регламент'!$A$5:$G$40,4,FALSE)),1)=0,"ТО-"&amp;VLOOKUP($C74,'Регламент'!$A$5:$G$40,4,FALSE),IF(IFERROR(MOD(K74,VLOOKUP($C74,'Регламент'!$A$5:$G$40,3,FALSE)),1)=0,"ТО-"&amp;VLOOKUP($C74,'Регламент'!$A$5:$G$40,3,FALSE),"ТО-"&amp;VLOOKUP($C74,'Регламент'!$A$5:$G$40,2,FALSE)))))</f>
        <v/>
      </c>
      <c r="M74" s="12">
        <f>IF(K74="","",$E$3+(K74-J74)/I74)</f>
        <v/>
      </c>
      <c r="N74" s="12">
        <f>IF(H74="","",IFERROR(IF(VLOOKUP($C74,'Регламент'!$A$5:$G$40,7,FALSE)&gt;0,EDATE(H74,VLOOKUP($C74,'Регламент'!$A$5:$G$40,7,FALSE)),""),""))</f>
        <v/>
      </c>
      <c r="O74" s="12">
        <f>IF(AND(M74="",N74=""),"",IF(M74="",N74,IF(N74="",M74,MIN(M74,N74))))</f>
        <v/>
      </c>
      <c r="P74" s="12">
        <f>IF(O74="","",O74-$B$3)</f>
        <v/>
      </c>
      <c r="Q74" s="11">
        <f>IF(O74="","",IF(O74&lt;$E$3,"Срок прошёл",IF(P74&lt;=$E$3,"Звонить","По плану")))</f>
        <v/>
      </c>
      <c r="R74" s="7" t="n"/>
    </row>
    <row r="75">
      <c r="A75" s="7" t="n"/>
      <c r="B75" s="7" t="n"/>
      <c r="C75" s="7" t="n"/>
      <c r="D75" s="8" t="n"/>
      <c r="E75" s="7" t="n"/>
      <c r="F75" s="8" t="n"/>
      <c r="G75" s="7" t="n"/>
      <c r="H75" s="8" t="n"/>
      <c r="I75" s="9">
        <f>IF(OR($C75="",D75="",E75=""),"",IF(AND(F75&lt;&gt;"",G75&lt;&gt;"",D75&gt;F75,E75&gt;G75),(E75-G75)/(D75-F75),IFERROR(VLOOKUP($C75,'Регламент'!$A$5:$G$40,6,FALSE)/365,"")))</f>
        <v/>
      </c>
      <c r="J75" s="10">
        <f>IF(OR(I75="",I75&lt;=0),"",E75+I75*MAX(0,$E$3-D75))</f>
        <v/>
      </c>
      <c r="K75" s="10">
        <f>IF(J75="","",IFERROR((INT(J75/VLOOKUP($C75,'Регламент'!$A$5:$G$40,2,FALSE))+1)*VLOOKUP($C75,'Регламент'!$A$5:$G$40,2,FALSE),""))</f>
        <v/>
      </c>
      <c r="L75" s="11">
        <f>IF(K75="","",IF(IFERROR(MOD(K75,VLOOKUP($C75,'Регламент'!$A$5:$G$40,5,FALSE)),1)=0,"ТО-"&amp;VLOOKUP($C75,'Регламент'!$A$5:$G$40,5,FALSE),IF(IFERROR(MOD(K75,VLOOKUP($C75,'Регламент'!$A$5:$G$40,4,FALSE)),1)=0,"ТО-"&amp;VLOOKUP($C75,'Регламент'!$A$5:$G$40,4,FALSE),IF(IFERROR(MOD(K75,VLOOKUP($C75,'Регламент'!$A$5:$G$40,3,FALSE)),1)=0,"ТО-"&amp;VLOOKUP($C75,'Регламент'!$A$5:$G$40,3,FALSE),"ТО-"&amp;VLOOKUP($C75,'Регламент'!$A$5:$G$40,2,FALSE)))))</f>
        <v/>
      </c>
      <c r="M75" s="12">
        <f>IF(K75="","",$E$3+(K75-J75)/I75)</f>
        <v/>
      </c>
      <c r="N75" s="12">
        <f>IF(H75="","",IFERROR(IF(VLOOKUP($C75,'Регламент'!$A$5:$G$40,7,FALSE)&gt;0,EDATE(H75,VLOOKUP($C75,'Регламент'!$A$5:$G$40,7,FALSE)),""),""))</f>
        <v/>
      </c>
      <c r="O75" s="12">
        <f>IF(AND(M75="",N75=""),"",IF(M75="",N75,IF(N75="",M75,MIN(M75,N75))))</f>
        <v/>
      </c>
      <c r="P75" s="12">
        <f>IF(O75="","",O75-$B$3)</f>
        <v/>
      </c>
      <c r="Q75" s="11">
        <f>IF(O75="","",IF(O75&lt;$E$3,"Срок прошёл",IF(P75&lt;=$E$3,"Звонить","По плану")))</f>
        <v/>
      </c>
      <c r="R75" s="7" t="n"/>
    </row>
    <row r="76">
      <c r="A76" s="7" t="n"/>
      <c r="B76" s="7" t="n"/>
      <c r="C76" s="7" t="n"/>
      <c r="D76" s="8" t="n"/>
      <c r="E76" s="7" t="n"/>
      <c r="F76" s="8" t="n"/>
      <c r="G76" s="7" t="n"/>
      <c r="H76" s="8" t="n"/>
      <c r="I76" s="9">
        <f>IF(OR($C76="",D76="",E76=""),"",IF(AND(F76&lt;&gt;"",G76&lt;&gt;"",D76&gt;F76,E76&gt;G76),(E76-G76)/(D76-F76),IFERROR(VLOOKUP($C76,'Регламент'!$A$5:$G$40,6,FALSE)/365,"")))</f>
        <v/>
      </c>
      <c r="J76" s="10">
        <f>IF(OR(I76="",I76&lt;=0),"",E76+I76*MAX(0,$E$3-D76))</f>
        <v/>
      </c>
      <c r="K76" s="10">
        <f>IF(J76="","",IFERROR((INT(J76/VLOOKUP($C76,'Регламент'!$A$5:$G$40,2,FALSE))+1)*VLOOKUP($C76,'Регламент'!$A$5:$G$40,2,FALSE),""))</f>
        <v/>
      </c>
      <c r="L76" s="11">
        <f>IF(K76="","",IF(IFERROR(MOD(K76,VLOOKUP($C76,'Регламент'!$A$5:$G$40,5,FALSE)),1)=0,"ТО-"&amp;VLOOKUP($C76,'Регламент'!$A$5:$G$40,5,FALSE),IF(IFERROR(MOD(K76,VLOOKUP($C76,'Регламент'!$A$5:$G$40,4,FALSE)),1)=0,"ТО-"&amp;VLOOKUP($C76,'Регламент'!$A$5:$G$40,4,FALSE),IF(IFERROR(MOD(K76,VLOOKUP($C76,'Регламент'!$A$5:$G$40,3,FALSE)),1)=0,"ТО-"&amp;VLOOKUP($C76,'Регламент'!$A$5:$G$40,3,FALSE),"ТО-"&amp;VLOOKUP($C76,'Регламент'!$A$5:$G$40,2,FALSE)))))</f>
        <v/>
      </c>
      <c r="M76" s="12">
        <f>IF(K76="","",$E$3+(K76-J76)/I76)</f>
        <v/>
      </c>
      <c r="N76" s="12">
        <f>IF(H76="","",IFERROR(IF(VLOOKUP($C76,'Регламент'!$A$5:$G$40,7,FALSE)&gt;0,EDATE(H76,VLOOKUP($C76,'Регламент'!$A$5:$G$40,7,FALSE)),""),""))</f>
        <v/>
      </c>
      <c r="O76" s="12">
        <f>IF(AND(M76="",N76=""),"",IF(M76="",N76,IF(N76="",M76,MIN(M76,N76))))</f>
        <v/>
      </c>
      <c r="P76" s="12">
        <f>IF(O76="","",O76-$B$3)</f>
        <v/>
      </c>
      <c r="Q76" s="11">
        <f>IF(O76="","",IF(O76&lt;$E$3,"Срок прошёл",IF(P76&lt;=$E$3,"Звонить","По плану")))</f>
        <v/>
      </c>
      <c r="R76" s="7" t="n"/>
    </row>
    <row r="77">
      <c r="A77" s="7" t="n"/>
      <c r="B77" s="7" t="n"/>
      <c r="C77" s="7" t="n"/>
      <c r="D77" s="8" t="n"/>
      <c r="E77" s="7" t="n"/>
      <c r="F77" s="8" t="n"/>
      <c r="G77" s="7" t="n"/>
      <c r="H77" s="8" t="n"/>
      <c r="I77" s="9">
        <f>IF(OR($C77="",D77="",E77=""),"",IF(AND(F77&lt;&gt;"",G77&lt;&gt;"",D77&gt;F77,E77&gt;G77),(E77-G77)/(D77-F77),IFERROR(VLOOKUP($C77,'Регламент'!$A$5:$G$40,6,FALSE)/365,"")))</f>
        <v/>
      </c>
      <c r="J77" s="10">
        <f>IF(OR(I77="",I77&lt;=0),"",E77+I77*MAX(0,$E$3-D77))</f>
        <v/>
      </c>
      <c r="K77" s="10">
        <f>IF(J77="","",IFERROR((INT(J77/VLOOKUP($C77,'Регламент'!$A$5:$G$40,2,FALSE))+1)*VLOOKUP($C77,'Регламент'!$A$5:$G$40,2,FALSE),""))</f>
        <v/>
      </c>
      <c r="L77" s="11">
        <f>IF(K77="","",IF(IFERROR(MOD(K77,VLOOKUP($C77,'Регламент'!$A$5:$G$40,5,FALSE)),1)=0,"ТО-"&amp;VLOOKUP($C77,'Регламент'!$A$5:$G$40,5,FALSE),IF(IFERROR(MOD(K77,VLOOKUP($C77,'Регламент'!$A$5:$G$40,4,FALSE)),1)=0,"ТО-"&amp;VLOOKUP($C77,'Регламент'!$A$5:$G$40,4,FALSE),IF(IFERROR(MOD(K77,VLOOKUP($C77,'Регламент'!$A$5:$G$40,3,FALSE)),1)=0,"ТО-"&amp;VLOOKUP($C77,'Регламент'!$A$5:$G$40,3,FALSE),"ТО-"&amp;VLOOKUP($C77,'Регламент'!$A$5:$G$40,2,FALSE)))))</f>
        <v/>
      </c>
      <c r="M77" s="12">
        <f>IF(K77="","",$E$3+(K77-J77)/I77)</f>
        <v/>
      </c>
      <c r="N77" s="12">
        <f>IF(H77="","",IFERROR(IF(VLOOKUP($C77,'Регламент'!$A$5:$G$40,7,FALSE)&gt;0,EDATE(H77,VLOOKUP($C77,'Регламент'!$A$5:$G$40,7,FALSE)),""),""))</f>
        <v/>
      </c>
      <c r="O77" s="12">
        <f>IF(AND(M77="",N77=""),"",IF(M77="",N77,IF(N77="",M77,MIN(M77,N77))))</f>
        <v/>
      </c>
      <c r="P77" s="12">
        <f>IF(O77="","",O77-$B$3)</f>
        <v/>
      </c>
      <c r="Q77" s="11">
        <f>IF(O77="","",IF(O77&lt;$E$3,"Срок прошёл",IF(P77&lt;=$E$3,"Звонить","По плану")))</f>
        <v/>
      </c>
      <c r="R77" s="7" t="n"/>
    </row>
    <row r="78">
      <c r="A78" s="7" t="n"/>
      <c r="B78" s="7" t="n"/>
      <c r="C78" s="7" t="n"/>
      <c r="D78" s="8" t="n"/>
      <c r="E78" s="7" t="n"/>
      <c r="F78" s="8" t="n"/>
      <c r="G78" s="7" t="n"/>
      <c r="H78" s="8" t="n"/>
      <c r="I78" s="9">
        <f>IF(OR($C78="",D78="",E78=""),"",IF(AND(F78&lt;&gt;"",G78&lt;&gt;"",D78&gt;F78,E78&gt;G78),(E78-G78)/(D78-F78),IFERROR(VLOOKUP($C78,'Регламент'!$A$5:$G$40,6,FALSE)/365,"")))</f>
        <v/>
      </c>
      <c r="J78" s="10">
        <f>IF(OR(I78="",I78&lt;=0),"",E78+I78*MAX(0,$E$3-D78))</f>
        <v/>
      </c>
      <c r="K78" s="10">
        <f>IF(J78="","",IFERROR((INT(J78/VLOOKUP($C78,'Регламент'!$A$5:$G$40,2,FALSE))+1)*VLOOKUP($C78,'Регламент'!$A$5:$G$40,2,FALSE),""))</f>
        <v/>
      </c>
      <c r="L78" s="11">
        <f>IF(K78="","",IF(IFERROR(MOD(K78,VLOOKUP($C78,'Регламент'!$A$5:$G$40,5,FALSE)),1)=0,"ТО-"&amp;VLOOKUP($C78,'Регламент'!$A$5:$G$40,5,FALSE),IF(IFERROR(MOD(K78,VLOOKUP($C78,'Регламент'!$A$5:$G$40,4,FALSE)),1)=0,"ТО-"&amp;VLOOKUP($C78,'Регламент'!$A$5:$G$40,4,FALSE),IF(IFERROR(MOD(K78,VLOOKUP($C78,'Регламент'!$A$5:$G$40,3,FALSE)),1)=0,"ТО-"&amp;VLOOKUP($C78,'Регламент'!$A$5:$G$40,3,FALSE),"ТО-"&amp;VLOOKUP($C78,'Регламент'!$A$5:$G$40,2,FALSE)))))</f>
        <v/>
      </c>
      <c r="M78" s="12">
        <f>IF(K78="","",$E$3+(K78-J78)/I78)</f>
        <v/>
      </c>
      <c r="N78" s="12">
        <f>IF(H78="","",IFERROR(IF(VLOOKUP($C78,'Регламент'!$A$5:$G$40,7,FALSE)&gt;0,EDATE(H78,VLOOKUP($C78,'Регламент'!$A$5:$G$40,7,FALSE)),""),""))</f>
        <v/>
      </c>
      <c r="O78" s="12">
        <f>IF(AND(M78="",N78=""),"",IF(M78="",N78,IF(N78="",M78,MIN(M78,N78))))</f>
        <v/>
      </c>
      <c r="P78" s="12">
        <f>IF(O78="","",O78-$B$3)</f>
        <v/>
      </c>
      <c r="Q78" s="11">
        <f>IF(O78="","",IF(O78&lt;$E$3,"Срок прошёл",IF(P78&lt;=$E$3,"Звонить","По плану")))</f>
        <v/>
      </c>
      <c r="R78" s="7" t="n"/>
    </row>
    <row r="79">
      <c r="A79" s="7" t="n"/>
      <c r="B79" s="7" t="n"/>
      <c r="C79" s="7" t="n"/>
      <c r="D79" s="8" t="n"/>
      <c r="E79" s="7" t="n"/>
      <c r="F79" s="8" t="n"/>
      <c r="G79" s="7" t="n"/>
      <c r="H79" s="8" t="n"/>
      <c r="I79" s="9">
        <f>IF(OR($C79="",D79="",E79=""),"",IF(AND(F79&lt;&gt;"",G79&lt;&gt;"",D79&gt;F79,E79&gt;G79),(E79-G79)/(D79-F79),IFERROR(VLOOKUP($C79,'Регламент'!$A$5:$G$40,6,FALSE)/365,"")))</f>
        <v/>
      </c>
      <c r="J79" s="10">
        <f>IF(OR(I79="",I79&lt;=0),"",E79+I79*MAX(0,$E$3-D79))</f>
        <v/>
      </c>
      <c r="K79" s="10">
        <f>IF(J79="","",IFERROR((INT(J79/VLOOKUP($C79,'Регламент'!$A$5:$G$40,2,FALSE))+1)*VLOOKUP($C79,'Регламент'!$A$5:$G$40,2,FALSE),""))</f>
        <v/>
      </c>
      <c r="L79" s="11">
        <f>IF(K79="","",IF(IFERROR(MOD(K79,VLOOKUP($C79,'Регламент'!$A$5:$G$40,5,FALSE)),1)=0,"ТО-"&amp;VLOOKUP($C79,'Регламент'!$A$5:$G$40,5,FALSE),IF(IFERROR(MOD(K79,VLOOKUP($C79,'Регламент'!$A$5:$G$40,4,FALSE)),1)=0,"ТО-"&amp;VLOOKUP($C79,'Регламент'!$A$5:$G$40,4,FALSE),IF(IFERROR(MOD(K79,VLOOKUP($C79,'Регламент'!$A$5:$G$40,3,FALSE)),1)=0,"ТО-"&amp;VLOOKUP($C79,'Регламент'!$A$5:$G$40,3,FALSE),"ТО-"&amp;VLOOKUP($C79,'Регламент'!$A$5:$G$40,2,FALSE)))))</f>
        <v/>
      </c>
      <c r="M79" s="12">
        <f>IF(K79="","",$E$3+(K79-J79)/I79)</f>
        <v/>
      </c>
      <c r="N79" s="12">
        <f>IF(H79="","",IFERROR(IF(VLOOKUP($C79,'Регламент'!$A$5:$G$40,7,FALSE)&gt;0,EDATE(H79,VLOOKUP($C79,'Регламент'!$A$5:$G$40,7,FALSE)),""),""))</f>
        <v/>
      </c>
      <c r="O79" s="12">
        <f>IF(AND(M79="",N79=""),"",IF(M79="",N79,IF(N79="",M79,MIN(M79,N79))))</f>
        <v/>
      </c>
      <c r="P79" s="12">
        <f>IF(O79="","",O79-$B$3)</f>
        <v/>
      </c>
      <c r="Q79" s="11">
        <f>IF(O79="","",IF(O79&lt;$E$3,"Срок прошёл",IF(P79&lt;=$E$3,"Звонить","По плану")))</f>
        <v/>
      </c>
      <c r="R79" s="7" t="n"/>
    </row>
    <row r="80">
      <c r="A80" s="7" t="n"/>
      <c r="B80" s="7" t="n"/>
      <c r="C80" s="7" t="n"/>
      <c r="D80" s="8" t="n"/>
      <c r="E80" s="7" t="n"/>
      <c r="F80" s="8" t="n"/>
      <c r="G80" s="7" t="n"/>
      <c r="H80" s="8" t="n"/>
      <c r="I80" s="9">
        <f>IF(OR($C80="",D80="",E80=""),"",IF(AND(F80&lt;&gt;"",G80&lt;&gt;"",D80&gt;F80,E80&gt;G80),(E80-G80)/(D80-F80),IFERROR(VLOOKUP($C80,'Регламент'!$A$5:$G$40,6,FALSE)/365,"")))</f>
        <v/>
      </c>
      <c r="J80" s="10">
        <f>IF(OR(I80="",I80&lt;=0),"",E80+I80*MAX(0,$E$3-D80))</f>
        <v/>
      </c>
      <c r="K80" s="10">
        <f>IF(J80="","",IFERROR((INT(J80/VLOOKUP($C80,'Регламент'!$A$5:$G$40,2,FALSE))+1)*VLOOKUP($C80,'Регламент'!$A$5:$G$40,2,FALSE),""))</f>
        <v/>
      </c>
      <c r="L80" s="11">
        <f>IF(K80="","",IF(IFERROR(MOD(K80,VLOOKUP($C80,'Регламент'!$A$5:$G$40,5,FALSE)),1)=0,"ТО-"&amp;VLOOKUP($C80,'Регламент'!$A$5:$G$40,5,FALSE),IF(IFERROR(MOD(K80,VLOOKUP($C80,'Регламент'!$A$5:$G$40,4,FALSE)),1)=0,"ТО-"&amp;VLOOKUP($C80,'Регламент'!$A$5:$G$40,4,FALSE),IF(IFERROR(MOD(K80,VLOOKUP($C80,'Регламент'!$A$5:$G$40,3,FALSE)),1)=0,"ТО-"&amp;VLOOKUP($C80,'Регламент'!$A$5:$G$40,3,FALSE),"ТО-"&amp;VLOOKUP($C80,'Регламент'!$A$5:$G$40,2,FALSE)))))</f>
        <v/>
      </c>
      <c r="M80" s="12">
        <f>IF(K80="","",$E$3+(K80-J80)/I80)</f>
        <v/>
      </c>
      <c r="N80" s="12">
        <f>IF(H80="","",IFERROR(IF(VLOOKUP($C80,'Регламент'!$A$5:$G$40,7,FALSE)&gt;0,EDATE(H80,VLOOKUP($C80,'Регламент'!$A$5:$G$40,7,FALSE)),""),""))</f>
        <v/>
      </c>
      <c r="O80" s="12">
        <f>IF(AND(M80="",N80=""),"",IF(M80="",N80,IF(N80="",M80,MIN(M80,N80))))</f>
        <v/>
      </c>
      <c r="P80" s="12">
        <f>IF(O80="","",O80-$B$3)</f>
        <v/>
      </c>
      <c r="Q80" s="11">
        <f>IF(O80="","",IF(O80&lt;$E$3,"Срок прошёл",IF(P80&lt;=$E$3,"Звонить","По плану")))</f>
        <v/>
      </c>
      <c r="R80" s="7" t="n"/>
    </row>
    <row r="81">
      <c r="A81" s="7" t="n"/>
      <c r="B81" s="7" t="n"/>
      <c r="C81" s="7" t="n"/>
      <c r="D81" s="8" t="n"/>
      <c r="E81" s="7" t="n"/>
      <c r="F81" s="8" t="n"/>
      <c r="G81" s="7" t="n"/>
      <c r="H81" s="8" t="n"/>
      <c r="I81" s="9">
        <f>IF(OR($C81="",D81="",E81=""),"",IF(AND(F81&lt;&gt;"",G81&lt;&gt;"",D81&gt;F81,E81&gt;G81),(E81-G81)/(D81-F81),IFERROR(VLOOKUP($C81,'Регламент'!$A$5:$G$40,6,FALSE)/365,"")))</f>
        <v/>
      </c>
      <c r="J81" s="10">
        <f>IF(OR(I81="",I81&lt;=0),"",E81+I81*MAX(0,$E$3-D81))</f>
        <v/>
      </c>
      <c r="K81" s="10">
        <f>IF(J81="","",IFERROR((INT(J81/VLOOKUP($C81,'Регламент'!$A$5:$G$40,2,FALSE))+1)*VLOOKUP($C81,'Регламент'!$A$5:$G$40,2,FALSE),""))</f>
        <v/>
      </c>
      <c r="L81" s="11">
        <f>IF(K81="","",IF(IFERROR(MOD(K81,VLOOKUP($C81,'Регламент'!$A$5:$G$40,5,FALSE)),1)=0,"ТО-"&amp;VLOOKUP($C81,'Регламент'!$A$5:$G$40,5,FALSE),IF(IFERROR(MOD(K81,VLOOKUP($C81,'Регламент'!$A$5:$G$40,4,FALSE)),1)=0,"ТО-"&amp;VLOOKUP($C81,'Регламент'!$A$5:$G$40,4,FALSE),IF(IFERROR(MOD(K81,VLOOKUP($C81,'Регламент'!$A$5:$G$40,3,FALSE)),1)=0,"ТО-"&amp;VLOOKUP($C81,'Регламент'!$A$5:$G$40,3,FALSE),"ТО-"&amp;VLOOKUP($C81,'Регламент'!$A$5:$G$40,2,FALSE)))))</f>
        <v/>
      </c>
      <c r="M81" s="12">
        <f>IF(K81="","",$E$3+(K81-J81)/I81)</f>
        <v/>
      </c>
      <c r="N81" s="12">
        <f>IF(H81="","",IFERROR(IF(VLOOKUP($C81,'Регламент'!$A$5:$G$40,7,FALSE)&gt;0,EDATE(H81,VLOOKUP($C81,'Регламент'!$A$5:$G$40,7,FALSE)),""),""))</f>
        <v/>
      </c>
      <c r="O81" s="12">
        <f>IF(AND(M81="",N81=""),"",IF(M81="",N81,IF(N81="",M81,MIN(M81,N81))))</f>
        <v/>
      </c>
      <c r="P81" s="12">
        <f>IF(O81="","",O81-$B$3)</f>
        <v/>
      </c>
      <c r="Q81" s="11">
        <f>IF(O81="","",IF(O81&lt;$E$3,"Срок прошёл",IF(P81&lt;=$E$3,"Звонить","По плану")))</f>
        <v/>
      </c>
      <c r="R81" s="7" t="n"/>
    </row>
    <row r="82">
      <c r="A82" s="7" t="n"/>
      <c r="B82" s="7" t="n"/>
      <c r="C82" s="7" t="n"/>
      <c r="D82" s="8" t="n"/>
      <c r="E82" s="7" t="n"/>
      <c r="F82" s="8" t="n"/>
      <c r="G82" s="7" t="n"/>
      <c r="H82" s="8" t="n"/>
      <c r="I82" s="9">
        <f>IF(OR($C82="",D82="",E82=""),"",IF(AND(F82&lt;&gt;"",G82&lt;&gt;"",D82&gt;F82,E82&gt;G82),(E82-G82)/(D82-F82),IFERROR(VLOOKUP($C82,'Регламент'!$A$5:$G$40,6,FALSE)/365,"")))</f>
        <v/>
      </c>
      <c r="J82" s="10">
        <f>IF(OR(I82="",I82&lt;=0),"",E82+I82*MAX(0,$E$3-D82))</f>
        <v/>
      </c>
      <c r="K82" s="10">
        <f>IF(J82="","",IFERROR((INT(J82/VLOOKUP($C82,'Регламент'!$A$5:$G$40,2,FALSE))+1)*VLOOKUP($C82,'Регламент'!$A$5:$G$40,2,FALSE),""))</f>
        <v/>
      </c>
      <c r="L82" s="11">
        <f>IF(K82="","",IF(IFERROR(MOD(K82,VLOOKUP($C82,'Регламент'!$A$5:$G$40,5,FALSE)),1)=0,"ТО-"&amp;VLOOKUP($C82,'Регламент'!$A$5:$G$40,5,FALSE),IF(IFERROR(MOD(K82,VLOOKUP($C82,'Регламент'!$A$5:$G$40,4,FALSE)),1)=0,"ТО-"&amp;VLOOKUP($C82,'Регламент'!$A$5:$G$40,4,FALSE),IF(IFERROR(MOD(K82,VLOOKUP($C82,'Регламент'!$A$5:$G$40,3,FALSE)),1)=0,"ТО-"&amp;VLOOKUP($C82,'Регламент'!$A$5:$G$40,3,FALSE),"ТО-"&amp;VLOOKUP($C82,'Регламент'!$A$5:$G$40,2,FALSE)))))</f>
        <v/>
      </c>
      <c r="M82" s="12">
        <f>IF(K82="","",$E$3+(K82-J82)/I82)</f>
        <v/>
      </c>
      <c r="N82" s="12">
        <f>IF(H82="","",IFERROR(IF(VLOOKUP($C82,'Регламент'!$A$5:$G$40,7,FALSE)&gt;0,EDATE(H82,VLOOKUP($C82,'Регламент'!$A$5:$G$40,7,FALSE)),""),""))</f>
        <v/>
      </c>
      <c r="O82" s="12">
        <f>IF(AND(M82="",N82=""),"",IF(M82="",N82,IF(N82="",M82,MIN(M82,N82))))</f>
        <v/>
      </c>
      <c r="P82" s="12">
        <f>IF(O82="","",O82-$B$3)</f>
        <v/>
      </c>
      <c r="Q82" s="11">
        <f>IF(O82="","",IF(O82&lt;$E$3,"Срок прошёл",IF(P82&lt;=$E$3,"Звонить","По плану")))</f>
        <v/>
      </c>
      <c r="R82" s="7" t="n"/>
    </row>
    <row r="83">
      <c r="A83" s="7" t="n"/>
      <c r="B83" s="7" t="n"/>
      <c r="C83" s="7" t="n"/>
      <c r="D83" s="8" t="n"/>
      <c r="E83" s="7" t="n"/>
      <c r="F83" s="8" t="n"/>
      <c r="G83" s="7" t="n"/>
      <c r="H83" s="8" t="n"/>
      <c r="I83" s="9">
        <f>IF(OR($C83="",D83="",E83=""),"",IF(AND(F83&lt;&gt;"",G83&lt;&gt;"",D83&gt;F83,E83&gt;G83),(E83-G83)/(D83-F83),IFERROR(VLOOKUP($C83,'Регламент'!$A$5:$G$40,6,FALSE)/365,"")))</f>
        <v/>
      </c>
      <c r="J83" s="10">
        <f>IF(OR(I83="",I83&lt;=0),"",E83+I83*MAX(0,$E$3-D83))</f>
        <v/>
      </c>
      <c r="K83" s="10">
        <f>IF(J83="","",IFERROR((INT(J83/VLOOKUP($C83,'Регламент'!$A$5:$G$40,2,FALSE))+1)*VLOOKUP($C83,'Регламент'!$A$5:$G$40,2,FALSE),""))</f>
        <v/>
      </c>
      <c r="L83" s="11">
        <f>IF(K83="","",IF(IFERROR(MOD(K83,VLOOKUP($C83,'Регламент'!$A$5:$G$40,5,FALSE)),1)=0,"ТО-"&amp;VLOOKUP($C83,'Регламент'!$A$5:$G$40,5,FALSE),IF(IFERROR(MOD(K83,VLOOKUP($C83,'Регламент'!$A$5:$G$40,4,FALSE)),1)=0,"ТО-"&amp;VLOOKUP($C83,'Регламент'!$A$5:$G$40,4,FALSE),IF(IFERROR(MOD(K83,VLOOKUP($C83,'Регламент'!$A$5:$G$40,3,FALSE)),1)=0,"ТО-"&amp;VLOOKUP($C83,'Регламент'!$A$5:$G$40,3,FALSE),"ТО-"&amp;VLOOKUP($C83,'Регламент'!$A$5:$G$40,2,FALSE)))))</f>
        <v/>
      </c>
      <c r="M83" s="12">
        <f>IF(K83="","",$E$3+(K83-J83)/I83)</f>
        <v/>
      </c>
      <c r="N83" s="12">
        <f>IF(H83="","",IFERROR(IF(VLOOKUP($C83,'Регламент'!$A$5:$G$40,7,FALSE)&gt;0,EDATE(H83,VLOOKUP($C83,'Регламент'!$A$5:$G$40,7,FALSE)),""),""))</f>
        <v/>
      </c>
      <c r="O83" s="12">
        <f>IF(AND(M83="",N83=""),"",IF(M83="",N83,IF(N83="",M83,MIN(M83,N83))))</f>
        <v/>
      </c>
      <c r="P83" s="12">
        <f>IF(O83="","",O83-$B$3)</f>
        <v/>
      </c>
      <c r="Q83" s="11">
        <f>IF(O83="","",IF(O83&lt;$E$3,"Срок прошёл",IF(P83&lt;=$E$3,"Звонить","По плану")))</f>
        <v/>
      </c>
      <c r="R83" s="7" t="n"/>
    </row>
    <row r="84">
      <c r="A84" s="7" t="n"/>
      <c r="B84" s="7" t="n"/>
      <c r="C84" s="7" t="n"/>
      <c r="D84" s="8" t="n"/>
      <c r="E84" s="7" t="n"/>
      <c r="F84" s="8" t="n"/>
      <c r="G84" s="7" t="n"/>
      <c r="H84" s="8" t="n"/>
      <c r="I84" s="9">
        <f>IF(OR($C84="",D84="",E84=""),"",IF(AND(F84&lt;&gt;"",G84&lt;&gt;"",D84&gt;F84,E84&gt;G84),(E84-G84)/(D84-F84),IFERROR(VLOOKUP($C84,'Регламент'!$A$5:$G$40,6,FALSE)/365,"")))</f>
        <v/>
      </c>
      <c r="J84" s="10">
        <f>IF(OR(I84="",I84&lt;=0),"",E84+I84*MAX(0,$E$3-D84))</f>
        <v/>
      </c>
      <c r="K84" s="10">
        <f>IF(J84="","",IFERROR((INT(J84/VLOOKUP($C84,'Регламент'!$A$5:$G$40,2,FALSE))+1)*VLOOKUP($C84,'Регламент'!$A$5:$G$40,2,FALSE),""))</f>
        <v/>
      </c>
      <c r="L84" s="11">
        <f>IF(K84="","",IF(IFERROR(MOD(K84,VLOOKUP($C84,'Регламент'!$A$5:$G$40,5,FALSE)),1)=0,"ТО-"&amp;VLOOKUP($C84,'Регламент'!$A$5:$G$40,5,FALSE),IF(IFERROR(MOD(K84,VLOOKUP($C84,'Регламент'!$A$5:$G$40,4,FALSE)),1)=0,"ТО-"&amp;VLOOKUP($C84,'Регламент'!$A$5:$G$40,4,FALSE),IF(IFERROR(MOD(K84,VLOOKUP($C84,'Регламент'!$A$5:$G$40,3,FALSE)),1)=0,"ТО-"&amp;VLOOKUP($C84,'Регламент'!$A$5:$G$40,3,FALSE),"ТО-"&amp;VLOOKUP($C84,'Регламент'!$A$5:$G$40,2,FALSE)))))</f>
        <v/>
      </c>
      <c r="M84" s="12">
        <f>IF(K84="","",$E$3+(K84-J84)/I84)</f>
        <v/>
      </c>
      <c r="N84" s="12">
        <f>IF(H84="","",IFERROR(IF(VLOOKUP($C84,'Регламент'!$A$5:$G$40,7,FALSE)&gt;0,EDATE(H84,VLOOKUP($C84,'Регламент'!$A$5:$G$40,7,FALSE)),""),""))</f>
        <v/>
      </c>
      <c r="O84" s="12">
        <f>IF(AND(M84="",N84=""),"",IF(M84="",N84,IF(N84="",M84,MIN(M84,N84))))</f>
        <v/>
      </c>
      <c r="P84" s="12">
        <f>IF(O84="","",O84-$B$3)</f>
        <v/>
      </c>
      <c r="Q84" s="11">
        <f>IF(O84="","",IF(O84&lt;$E$3,"Срок прошёл",IF(P84&lt;=$E$3,"Звонить","По плану")))</f>
        <v/>
      </c>
      <c r="R84" s="7" t="n"/>
    </row>
    <row r="85">
      <c r="A85" s="7" t="n"/>
      <c r="B85" s="7" t="n"/>
      <c r="C85" s="7" t="n"/>
      <c r="D85" s="8" t="n"/>
      <c r="E85" s="7" t="n"/>
      <c r="F85" s="8" t="n"/>
      <c r="G85" s="7" t="n"/>
      <c r="H85" s="8" t="n"/>
      <c r="I85" s="9">
        <f>IF(OR($C85="",D85="",E85=""),"",IF(AND(F85&lt;&gt;"",G85&lt;&gt;"",D85&gt;F85,E85&gt;G85),(E85-G85)/(D85-F85),IFERROR(VLOOKUP($C85,'Регламент'!$A$5:$G$40,6,FALSE)/365,"")))</f>
        <v/>
      </c>
      <c r="J85" s="10">
        <f>IF(OR(I85="",I85&lt;=0),"",E85+I85*MAX(0,$E$3-D85))</f>
        <v/>
      </c>
      <c r="K85" s="10">
        <f>IF(J85="","",IFERROR((INT(J85/VLOOKUP($C85,'Регламент'!$A$5:$G$40,2,FALSE))+1)*VLOOKUP($C85,'Регламент'!$A$5:$G$40,2,FALSE),""))</f>
        <v/>
      </c>
      <c r="L85" s="11">
        <f>IF(K85="","",IF(IFERROR(MOD(K85,VLOOKUP($C85,'Регламент'!$A$5:$G$40,5,FALSE)),1)=0,"ТО-"&amp;VLOOKUP($C85,'Регламент'!$A$5:$G$40,5,FALSE),IF(IFERROR(MOD(K85,VLOOKUP($C85,'Регламент'!$A$5:$G$40,4,FALSE)),1)=0,"ТО-"&amp;VLOOKUP($C85,'Регламент'!$A$5:$G$40,4,FALSE),IF(IFERROR(MOD(K85,VLOOKUP($C85,'Регламент'!$A$5:$G$40,3,FALSE)),1)=0,"ТО-"&amp;VLOOKUP($C85,'Регламент'!$A$5:$G$40,3,FALSE),"ТО-"&amp;VLOOKUP($C85,'Регламент'!$A$5:$G$40,2,FALSE)))))</f>
        <v/>
      </c>
      <c r="M85" s="12">
        <f>IF(K85="","",$E$3+(K85-J85)/I85)</f>
        <v/>
      </c>
      <c r="N85" s="12">
        <f>IF(H85="","",IFERROR(IF(VLOOKUP($C85,'Регламент'!$A$5:$G$40,7,FALSE)&gt;0,EDATE(H85,VLOOKUP($C85,'Регламент'!$A$5:$G$40,7,FALSE)),""),""))</f>
        <v/>
      </c>
      <c r="O85" s="12">
        <f>IF(AND(M85="",N85=""),"",IF(M85="",N85,IF(N85="",M85,MIN(M85,N85))))</f>
        <v/>
      </c>
      <c r="P85" s="12">
        <f>IF(O85="","",O85-$B$3)</f>
        <v/>
      </c>
      <c r="Q85" s="11">
        <f>IF(O85="","",IF(O85&lt;$E$3,"Срок прошёл",IF(P85&lt;=$E$3,"Звонить","По плану")))</f>
        <v/>
      </c>
      <c r="R85" s="7" t="n"/>
    </row>
    <row r="86">
      <c r="A86" s="7" t="n"/>
      <c r="B86" s="7" t="n"/>
      <c r="C86" s="7" t="n"/>
      <c r="D86" s="8" t="n"/>
      <c r="E86" s="7" t="n"/>
      <c r="F86" s="8" t="n"/>
      <c r="G86" s="7" t="n"/>
      <c r="H86" s="8" t="n"/>
      <c r="I86" s="9">
        <f>IF(OR($C86="",D86="",E86=""),"",IF(AND(F86&lt;&gt;"",G86&lt;&gt;"",D86&gt;F86,E86&gt;G86),(E86-G86)/(D86-F86),IFERROR(VLOOKUP($C86,'Регламент'!$A$5:$G$40,6,FALSE)/365,"")))</f>
        <v/>
      </c>
      <c r="J86" s="10">
        <f>IF(OR(I86="",I86&lt;=0),"",E86+I86*MAX(0,$E$3-D86))</f>
        <v/>
      </c>
      <c r="K86" s="10">
        <f>IF(J86="","",IFERROR((INT(J86/VLOOKUP($C86,'Регламент'!$A$5:$G$40,2,FALSE))+1)*VLOOKUP($C86,'Регламент'!$A$5:$G$40,2,FALSE),""))</f>
        <v/>
      </c>
      <c r="L86" s="11">
        <f>IF(K86="","",IF(IFERROR(MOD(K86,VLOOKUP($C86,'Регламент'!$A$5:$G$40,5,FALSE)),1)=0,"ТО-"&amp;VLOOKUP($C86,'Регламент'!$A$5:$G$40,5,FALSE),IF(IFERROR(MOD(K86,VLOOKUP($C86,'Регламент'!$A$5:$G$40,4,FALSE)),1)=0,"ТО-"&amp;VLOOKUP($C86,'Регламент'!$A$5:$G$40,4,FALSE),IF(IFERROR(MOD(K86,VLOOKUP($C86,'Регламент'!$A$5:$G$40,3,FALSE)),1)=0,"ТО-"&amp;VLOOKUP($C86,'Регламент'!$A$5:$G$40,3,FALSE),"ТО-"&amp;VLOOKUP($C86,'Регламент'!$A$5:$G$40,2,FALSE)))))</f>
        <v/>
      </c>
      <c r="M86" s="12">
        <f>IF(K86="","",$E$3+(K86-J86)/I86)</f>
        <v/>
      </c>
      <c r="N86" s="12">
        <f>IF(H86="","",IFERROR(IF(VLOOKUP($C86,'Регламент'!$A$5:$G$40,7,FALSE)&gt;0,EDATE(H86,VLOOKUP($C86,'Регламент'!$A$5:$G$40,7,FALSE)),""),""))</f>
        <v/>
      </c>
      <c r="O86" s="12">
        <f>IF(AND(M86="",N86=""),"",IF(M86="",N86,IF(N86="",M86,MIN(M86,N86))))</f>
        <v/>
      </c>
      <c r="P86" s="12">
        <f>IF(O86="","",O86-$B$3)</f>
        <v/>
      </c>
      <c r="Q86" s="11">
        <f>IF(O86="","",IF(O86&lt;$E$3,"Срок прошёл",IF(P86&lt;=$E$3,"Звонить","По плану")))</f>
        <v/>
      </c>
      <c r="R86" s="7" t="n"/>
    </row>
    <row r="87">
      <c r="A87" s="7" t="n"/>
      <c r="B87" s="7" t="n"/>
      <c r="C87" s="7" t="n"/>
      <c r="D87" s="8" t="n"/>
      <c r="E87" s="7" t="n"/>
      <c r="F87" s="8" t="n"/>
      <c r="G87" s="7" t="n"/>
      <c r="H87" s="8" t="n"/>
      <c r="I87" s="9">
        <f>IF(OR($C87="",D87="",E87=""),"",IF(AND(F87&lt;&gt;"",G87&lt;&gt;"",D87&gt;F87,E87&gt;G87),(E87-G87)/(D87-F87),IFERROR(VLOOKUP($C87,'Регламент'!$A$5:$G$40,6,FALSE)/365,"")))</f>
        <v/>
      </c>
      <c r="J87" s="10">
        <f>IF(OR(I87="",I87&lt;=0),"",E87+I87*MAX(0,$E$3-D87))</f>
        <v/>
      </c>
      <c r="K87" s="10">
        <f>IF(J87="","",IFERROR((INT(J87/VLOOKUP($C87,'Регламент'!$A$5:$G$40,2,FALSE))+1)*VLOOKUP($C87,'Регламент'!$A$5:$G$40,2,FALSE),""))</f>
        <v/>
      </c>
      <c r="L87" s="11">
        <f>IF(K87="","",IF(IFERROR(MOD(K87,VLOOKUP($C87,'Регламент'!$A$5:$G$40,5,FALSE)),1)=0,"ТО-"&amp;VLOOKUP($C87,'Регламент'!$A$5:$G$40,5,FALSE),IF(IFERROR(MOD(K87,VLOOKUP($C87,'Регламент'!$A$5:$G$40,4,FALSE)),1)=0,"ТО-"&amp;VLOOKUP($C87,'Регламент'!$A$5:$G$40,4,FALSE),IF(IFERROR(MOD(K87,VLOOKUP($C87,'Регламент'!$A$5:$G$40,3,FALSE)),1)=0,"ТО-"&amp;VLOOKUP($C87,'Регламент'!$A$5:$G$40,3,FALSE),"ТО-"&amp;VLOOKUP($C87,'Регламент'!$A$5:$G$40,2,FALSE)))))</f>
        <v/>
      </c>
      <c r="M87" s="12">
        <f>IF(K87="","",$E$3+(K87-J87)/I87)</f>
        <v/>
      </c>
      <c r="N87" s="12">
        <f>IF(H87="","",IFERROR(IF(VLOOKUP($C87,'Регламент'!$A$5:$G$40,7,FALSE)&gt;0,EDATE(H87,VLOOKUP($C87,'Регламент'!$A$5:$G$40,7,FALSE)),""),""))</f>
        <v/>
      </c>
      <c r="O87" s="12">
        <f>IF(AND(M87="",N87=""),"",IF(M87="",N87,IF(N87="",M87,MIN(M87,N87))))</f>
        <v/>
      </c>
      <c r="P87" s="12">
        <f>IF(O87="","",O87-$B$3)</f>
        <v/>
      </c>
      <c r="Q87" s="11">
        <f>IF(O87="","",IF(O87&lt;$E$3,"Срок прошёл",IF(P87&lt;=$E$3,"Звонить","По плану")))</f>
        <v/>
      </c>
      <c r="R87" s="7" t="n"/>
    </row>
    <row r="88">
      <c r="A88" s="7" t="n"/>
      <c r="B88" s="7" t="n"/>
      <c r="C88" s="7" t="n"/>
      <c r="D88" s="8" t="n"/>
      <c r="E88" s="7" t="n"/>
      <c r="F88" s="8" t="n"/>
      <c r="G88" s="7" t="n"/>
      <c r="H88" s="8" t="n"/>
      <c r="I88" s="9">
        <f>IF(OR($C88="",D88="",E88=""),"",IF(AND(F88&lt;&gt;"",G88&lt;&gt;"",D88&gt;F88,E88&gt;G88),(E88-G88)/(D88-F88),IFERROR(VLOOKUP($C88,'Регламент'!$A$5:$G$40,6,FALSE)/365,"")))</f>
        <v/>
      </c>
      <c r="J88" s="10">
        <f>IF(OR(I88="",I88&lt;=0),"",E88+I88*MAX(0,$E$3-D88))</f>
        <v/>
      </c>
      <c r="K88" s="10">
        <f>IF(J88="","",IFERROR((INT(J88/VLOOKUP($C88,'Регламент'!$A$5:$G$40,2,FALSE))+1)*VLOOKUP($C88,'Регламент'!$A$5:$G$40,2,FALSE),""))</f>
        <v/>
      </c>
      <c r="L88" s="11">
        <f>IF(K88="","",IF(IFERROR(MOD(K88,VLOOKUP($C88,'Регламент'!$A$5:$G$40,5,FALSE)),1)=0,"ТО-"&amp;VLOOKUP($C88,'Регламент'!$A$5:$G$40,5,FALSE),IF(IFERROR(MOD(K88,VLOOKUP($C88,'Регламент'!$A$5:$G$40,4,FALSE)),1)=0,"ТО-"&amp;VLOOKUP($C88,'Регламент'!$A$5:$G$40,4,FALSE),IF(IFERROR(MOD(K88,VLOOKUP($C88,'Регламент'!$A$5:$G$40,3,FALSE)),1)=0,"ТО-"&amp;VLOOKUP($C88,'Регламент'!$A$5:$G$40,3,FALSE),"ТО-"&amp;VLOOKUP($C88,'Регламент'!$A$5:$G$40,2,FALSE)))))</f>
        <v/>
      </c>
      <c r="M88" s="12">
        <f>IF(K88="","",$E$3+(K88-J88)/I88)</f>
        <v/>
      </c>
      <c r="N88" s="12">
        <f>IF(H88="","",IFERROR(IF(VLOOKUP($C88,'Регламент'!$A$5:$G$40,7,FALSE)&gt;0,EDATE(H88,VLOOKUP($C88,'Регламент'!$A$5:$G$40,7,FALSE)),""),""))</f>
        <v/>
      </c>
      <c r="O88" s="12">
        <f>IF(AND(M88="",N88=""),"",IF(M88="",N88,IF(N88="",M88,MIN(M88,N88))))</f>
        <v/>
      </c>
      <c r="P88" s="12">
        <f>IF(O88="","",O88-$B$3)</f>
        <v/>
      </c>
      <c r="Q88" s="11">
        <f>IF(O88="","",IF(O88&lt;$E$3,"Срок прошёл",IF(P88&lt;=$E$3,"Звонить","По плану")))</f>
        <v/>
      </c>
      <c r="R88" s="7" t="n"/>
    </row>
    <row r="89">
      <c r="A89" s="7" t="n"/>
      <c r="B89" s="7" t="n"/>
      <c r="C89" s="7" t="n"/>
      <c r="D89" s="8" t="n"/>
      <c r="E89" s="7" t="n"/>
      <c r="F89" s="8" t="n"/>
      <c r="G89" s="7" t="n"/>
      <c r="H89" s="8" t="n"/>
      <c r="I89" s="9">
        <f>IF(OR($C89="",D89="",E89=""),"",IF(AND(F89&lt;&gt;"",G89&lt;&gt;"",D89&gt;F89,E89&gt;G89),(E89-G89)/(D89-F89),IFERROR(VLOOKUP($C89,'Регламент'!$A$5:$G$40,6,FALSE)/365,"")))</f>
        <v/>
      </c>
      <c r="J89" s="10">
        <f>IF(OR(I89="",I89&lt;=0),"",E89+I89*MAX(0,$E$3-D89))</f>
        <v/>
      </c>
      <c r="K89" s="10">
        <f>IF(J89="","",IFERROR((INT(J89/VLOOKUP($C89,'Регламент'!$A$5:$G$40,2,FALSE))+1)*VLOOKUP($C89,'Регламент'!$A$5:$G$40,2,FALSE),""))</f>
        <v/>
      </c>
      <c r="L89" s="11">
        <f>IF(K89="","",IF(IFERROR(MOD(K89,VLOOKUP($C89,'Регламент'!$A$5:$G$40,5,FALSE)),1)=0,"ТО-"&amp;VLOOKUP($C89,'Регламент'!$A$5:$G$40,5,FALSE),IF(IFERROR(MOD(K89,VLOOKUP($C89,'Регламент'!$A$5:$G$40,4,FALSE)),1)=0,"ТО-"&amp;VLOOKUP($C89,'Регламент'!$A$5:$G$40,4,FALSE),IF(IFERROR(MOD(K89,VLOOKUP($C89,'Регламент'!$A$5:$G$40,3,FALSE)),1)=0,"ТО-"&amp;VLOOKUP($C89,'Регламент'!$A$5:$G$40,3,FALSE),"ТО-"&amp;VLOOKUP($C89,'Регламент'!$A$5:$G$40,2,FALSE)))))</f>
        <v/>
      </c>
      <c r="M89" s="12">
        <f>IF(K89="","",$E$3+(K89-J89)/I89)</f>
        <v/>
      </c>
      <c r="N89" s="12">
        <f>IF(H89="","",IFERROR(IF(VLOOKUP($C89,'Регламент'!$A$5:$G$40,7,FALSE)&gt;0,EDATE(H89,VLOOKUP($C89,'Регламент'!$A$5:$G$40,7,FALSE)),""),""))</f>
        <v/>
      </c>
      <c r="O89" s="12">
        <f>IF(AND(M89="",N89=""),"",IF(M89="",N89,IF(N89="",M89,MIN(M89,N89))))</f>
        <v/>
      </c>
      <c r="P89" s="12">
        <f>IF(O89="","",O89-$B$3)</f>
        <v/>
      </c>
      <c r="Q89" s="11">
        <f>IF(O89="","",IF(O89&lt;$E$3,"Срок прошёл",IF(P89&lt;=$E$3,"Звонить","По плану")))</f>
        <v/>
      </c>
      <c r="R89" s="7" t="n"/>
    </row>
    <row r="90">
      <c r="A90" s="7" t="n"/>
      <c r="B90" s="7" t="n"/>
      <c r="C90" s="7" t="n"/>
      <c r="D90" s="8" t="n"/>
      <c r="E90" s="7" t="n"/>
      <c r="F90" s="8" t="n"/>
      <c r="G90" s="7" t="n"/>
      <c r="H90" s="8" t="n"/>
      <c r="I90" s="9">
        <f>IF(OR($C90="",D90="",E90=""),"",IF(AND(F90&lt;&gt;"",G90&lt;&gt;"",D90&gt;F90,E90&gt;G90),(E90-G90)/(D90-F90),IFERROR(VLOOKUP($C90,'Регламент'!$A$5:$G$40,6,FALSE)/365,"")))</f>
        <v/>
      </c>
      <c r="J90" s="10">
        <f>IF(OR(I90="",I90&lt;=0),"",E90+I90*MAX(0,$E$3-D90))</f>
        <v/>
      </c>
      <c r="K90" s="10">
        <f>IF(J90="","",IFERROR((INT(J90/VLOOKUP($C90,'Регламент'!$A$5:$G$40,2,FALSE))+1)*VLOOKUP($C90,'Регламент'!$A$5:$G$40,2,FALSE),""))</f>
        <v/>
      </c>
      <c r="L90" s="11">
        <f>IF(K90="","",IF(IFERROR(MOD(K90,VLOOKUP($C90,'Регламент'!$A$5:$G$40,5,FALSE)),1)=0,"ТО-"&amp;VLOOKUP($C90,'Регламент'!$A$5:$G$40,5,FALSE),IF(IFERROR(MOD(K90,VLOOKUP($C90,'Регламент'!$A$5:$G$40,4,FALSE)),1)=0,"ТО-"&amp;VLOOKUP($C90,'Регламент'!$A$5:$G$40,4,FALSE),IF(IFERROR(MOD(K90,VLOOKUP($C90,'Регламент'!$A$5:$G$40,3,FALSE)),1)=0,"ТО-"&amp;VLOOKUP($C90,'Регламент'!$A$5:$G$40,3,FALSE),"ТО-"&amp;VLOOKUP($C90,'Регламент'!$A$5:$G$40,2,FALSE)))))</f>
        <v/>
      </c>
      <c r="M90" s="12">
        <f>IF(K90="","",$E$3+(K90-J90)/I90)</f>
        <v/>
      </c>
      <c r="N90" s="12">
        <f>IF(H90="","",IFERROR(IF(VLOOKUP($C90,'Регламент'!$A$5:$G$40,7,FALSE)&gt;0,EDATE(H90,VLOOKUP($C90,'Регламент'!$A$5:$G$40,7,FALSE)),""),""))</f>
        <v/>
      </c>
      <c r="O90" s="12">
        <f>IF(AND(M90="",N90=""),"",IF(M90="",N90,IF(N90="",M90,MIN(M90,N90))))</f>
        <v/>
      </c>
      <c r="P90" s="12">
        <f>IF(O90="","",O90-$B$3)</f>
        <v/>
      </c>
      <c r="Q90" s="11">
        <f>IF(O90="","",IF(O90&lt;$E$3,"Срок прошёл",IF(P90&lt;=$E$3,"Звонить","По плану")))</f>
        <v/>
      </c>
      <c r="R90" s="7" t="n"/>
    </row>
    <row r="91">
      <c r="A91" s="7" t="n"/>
      <c r="B91" s="7" t="n"/>
      <c r="C91" s="7" t="n"/>
      <c r="D91" s="8" t="n"/>
      <c r="E91" s="7" t="n"/>
      <c r="F91" s="8" t="n"/>
      <c r="G91" s="7" t="n"/>
      <c r="H91" s="8" t="n"/>
      <c r="I91" s="9">
        <f>IF(OR($C91="",D91="",E91=""),"",IF(AND(F91&lt;&gt;"",G91&lt;&gt;"",D91&gt;F91,E91&gt;G91),(E91-G91)/(D91-F91),IFERROR(VLOOKUP($C91,'Регламент'!$A$5:$G$40,6,FALSE)/365,"")))</f>
        <v/>
      </c>
      <c r="J91" s="10">
        <f>IF(OR(I91="",I91&lt;=0),"",E91+I91*MAX(0,$E$3-D91))</f>
        <v/>
      </c>
      <c r="K91" s="10">
        <f>IF(J91="","",IFERROR((INT(J91/VLOOKUP($C91,'Регламент'!$A$5:$G$40,2,FALSE))+1)*VLOOKUP($C91,'Регламент'!$A$5:$G$40,2,FALSE),""))</f>
        <v/>
      </c>
      <c r="L91" s="11">
        <f>IF(K91="","",IF(IFERROR(MOD(K91,VLOOKUP($C91,'Регламент'!$A$5:$G$40,5,FALSE)),1)=0,"ТО-"&amp;VLOOKUP($C91,'Регламент'!$A$5:$G$40,5,FALSE),IF(IFERROR(MOD(K91,VLOOKUP($C91,'Регламент'!$A$5:$G$40,4,FALSE)),1)=0,"ТО-"&amp;VLOOKUP($C91,'Регламент'!$A$5:$G$40,4,FALSE),IF(IFERROR(MOD(K91,VLOOKUP($C91,'Регламент'!$A$5:$G$40,3,FALSE)),1)=0,"ТО-"&amp;VLOOKUP($C91,'Регламент'!$A$5:$G$40,3,FALSE),"ТО-"&amp;VLOOKUP($C91,'Регламент'!$A$5:$G$40,2,FALSE)))))</f>
        <v/>
      </c>
      <c r="M91" s="12">
        <f>IF(K91="","",$E$3+(K91-J91)/I91)</f>
        <v/>
      </c>
      <c r="N91" s="12">
        <f>IF(H91="","",IFERROR(IF(VLOOKUP($C91,'Регламент'!$A$5:$G$40,7,FALSE)&gt;0,EDATE(H91,VLOOKUP($C91,'Регламент'!$A$5:$G$40,7,FALSE)),""),""))</f>
        <v/>
      </c>
      <c r="O91" s="12">
        <f>IF(AND(M91="",N91=""),"",IF(M91="",N91,IF(N91="",M91,MIN(M91,N91))))</f>
        <v/>
      </c>
      <c r="P91" s="12">
        <f>IF(O91="","",O91-$B$3)</f>
        <v/>
      </c>
      <c r="Q91" s="11">
        <f>IF(O91="","",IF(O91&lt;$E$3,"Срок прошёл",IF(P91&lt;=$E$3,"Звонить","По плану")))</f>
        <v/>
      </c>
      <c r="R91" s="7" t="n"/>
    </row>
    <row r="92">
      <c r="A92" s="7" t="n"/>
      <c r="B92" s="7" t="n"/>
      <c r="C92" s="7" t="n"/>
      <c r="D92" s="8" t="n"/>
      <c r="E92" s="7" t="n"/>
      <c r="F92" s="8" t="n"/>
      <c r="G92" s="7" t="n"/>
      <c r="H92" s="8" t="n"/>
      <c r="I92" s="9">
        <f>IF(OR($C92="",D92="",E92=""),"",IF(AND(F92&lt;&gt;"",G92&lt;&gt;"",D92&gt;F92,E92&gt;G92),(E92-G92)/(D92-F92),IFERROR(VLOOKUP($C92,'Регламент'!$A$5:$G$40,6,FALSE)/365,"")))</f>
        <v/>
      </c>
      <c r="J92" s="10">
        <f>IF(OR(I92="",I92&lt;=0),"",E92+I92*MAX(0,$E$3-D92))</f>
        <v/>
      </c>
      <c r="K92" s="10">
        <f>IF(J92="","",IFERROR((INT(J92/VLOOKUP($C92,'Регламент'!$A$5:$G$40,2,FALSE))+1)*VLOOKUP($C92,'Регламент'!$A$5:$G$40,2,FALSE),""))</f>
        <v/>
      </c>
      <c r="L92" s="11">
        <f>IF(K92="","",IF(IFERROR(MOD(K92,VLOOKUP($C92,'Регламент'!$A$5:$G$40,5,FALSE)),1)=0,"ТО-"&amp;VLOOKUP($C92,'Регламент'!$A$5:$G$40,5,FALSE),IF(IFERROR(MOD(K92,VLOOKUP($C92,'Регламент'!$A$5:$G$40,4,FALSE)),1)=0,"ТО-"&amp;VLOOKUP($C92,'Регламент'!$A$5:$G$40,4,FALSE),IF(IFERROR(MOD(K92,VLOOKUP($C92,'Регламент'!$A$5:$G$40,3,FALSE)),1)=0,"ТО-"&amp;VLOOKUP($C92,'Регламент'!$A$5:$G$40,3,FALSE),"ТО-"&amp;VLOOKUP($C92,'Регламент'!$A$5:$G$40,2,FALSE)))))</f>
        <v/>
      </c>
      <c r="M92" s="12">
        <f>IF(K92="","",$E$3+(K92-J92)/I92)</f>
        <v/>
      </c>
      <c r="N92" s="12">
        <f>IF(H92="","",IFERROR(IF(VLOOKUP($C92,'Регламент'!$A$5:$G$40,7,FALSE)&gt;0,EDATE(H92,VLOOKUP($C92,'Регламент'!$A$5:$G$40,7,FALSE)),""),""))</f>
        <v/>
      </c>
      <c r="O92" s="12">
        <f>IF(AND(M92="",N92=""),"",IF(M92="",N92,IF(N92="",M92,MIN(M92,N92))))</f>
        <v/>
      </c>
      <c r="P92" s="12">
        <f>IF(O92="","",O92-$B$3)</f>
        <v/>
      </c>
      <c r="Q92" s="11">
        <f>IF(O92="","",IF(O92&lt;$E$3,"Срок прошёл",IF(P92&lt;=$E$3,"Звонить","По плану")))</f>
        <v/>
      </c>
      <c r="R92" s="7" t="n"/>
    </row>
    <row r="93">
      <c r="A93" s="7" t="n"/>
      <c r="B93" s="7" t="n"/>
      <c r="C93" s="7" t="n"/>
      <c r="D93" s="8" t="n"/>
      <c r="E93" s="7" t="n"/>
      <c r="F93" s="8" t="n"/>
      <c r="G93" s="7" t="n"/>
      <c r="H93" s="8" t="n"/>
      <c r="I93" s="9">
        <f>IF(OR($C93="",D93="",E93=""),"",IF(AND(F93&lt;&gt;"",G93&lt;&gt;"",D93&gt;F93,E93&gt;G93),(E93-G93)/(D93-F93),IFERROR(VLOOKUP($C93,'Регламент'!$A$5:$G$40,6,FALSE)/365,"")))</f>
        <v/>
      </c>
      <c r="J93" s="10">
        <f>IF(OR(I93="",I93&lt;=0),"",E93+I93*MAX(0,$E$3-D93))</f>
        <v/>
      </c>
      <c r="K93" s="10">
        <f>IF(J93="","",IFERROR((INT(J93/VLOOKUP($C93,'Регламент'!$A$5:$G$40,2,FALSE))+1)*VLOOKUP($C93,'Регламент'!$A$5:$G$40,2,FALSE),""))</f>
        <v/>
      </c>
      <c r="L93" s="11">
        <f>IF(K93="","",IF(IFERROR(MOD(K93,VLOOKUP($C93,'Регламент'!$A$5:$G$40,5,FALSE)),1)=0,"ТО-"&amp;VLOOKUP($C93,'Регламент'!$A$5:$G$40,5,FALSE),IF(IFERROR(MOD(K93,VLOOKUP($C93,'Регламент'!$A$5:$G$40,4,FALSE)),1)=0,"ТО-"&amp;VLOOKUP($C93,'Регламент'!$A$5:$G$40,4,FALSE),IF(IFERROR(MOD(K93,VLOOKUP($C93,'Регламент'!$A$5:$G$40,3,FALSE)),1)=0,"ТО-"&amp;VLOOKUP($C93,'Регламент'!$A$5:$G$40,3,FALSE),"ТО-"&amp;VLOOKUP($C93,'Регламент'!$A$5:$G$40,2,FALSE)))))</f>
        <v/>
      </c>
      <c r="M93" s="12">
        <f>IF(K93="","",$E$3+(K93-J93)/I93)</f>
        <v/>
      </c>
      <c r="N93" s="12">
        <f>IF(H93="","",IFERROR(IF(VLOOKUP($C93,'Регламент'!$A$5:$G$40,7,FALSE)&gt;0,EDATE(H93,VLOOKUP($C93,'Регламент'!$A$5:$G$40,7,FALSE)),""),""))</f>
        <v/>
      </c>
      <c r="O93" s="12">
        <f>IF(AND(M93="",N93=""),"",IF(M93="",N93,IF(N93="",M93,MIN(M93,N93))))</f>
        <v/>
      </c>
      <c r="P93" s="12">
        <f>IF(O93="","",O93-$B$3)</f>
        <v/>
      </c>
      <c r="Q93" s="11">
        <f>IF(O93="","",IF(O93&lt;$E$3,"Срок прошёл",IF(P93&lt;=$E$3,"Звонить","По плану")))</f>
        <v/>
      </c>
      <c r="R93" s="7" t="n"/>
    </row>
    <row r="94">
      <c r="A94" s="7" t="n"/>
      <c r="B94" s="7" t="n"/>
      <c r="C94" s="7" t="n"/>
      <c r="D94" s="8" t="n"/>
      <c r="E94" s="7" t="n"/>
      <c r="F94" s="8" t="n"/>
      <c r="G94" s="7" t="n"/>
      <c r="H94" s="8" t="n"/>
      <c r="I94" s="9">
        <f>IF(OR($C94="",D94="",E94=""),"",IF(AND(F94&lt;&gt;"",G94&lt;&gt;"",D94&gt;F94,E94&gt;G94),(E94-G94)/(D94-F94),IFERROR(VLOOKUP($C94,'Регламент'!$A$5:$G$40,6,FALSE)/365,"")))</f>
        <v/>
      </c>
      <c r="J94" s="10">
        <f>IF(OR(I94="",I94&lt;=0),"",E94+I94*MAX(0,$E$3-D94))</f>
        <v/>
      </c>
      <c r="K94" s="10">
        <f>IF(J94="","",IFERROR((INT(J94/VLOOKUP($C94,'Регламент'!$A$5:$G$40,2,FALSE))+1)*VLOOKUP($C94,'Регламент'!$A$5:$G$40,2,FALSE),""))</f>
        <v/>
      </c>
      <c r="L94" s="11">
        <f>IF(K94="","",IF(IFERROR(MOD(K94,VLOOKUP($C94,'Регламент'!$A$5:$G$40,5,FALSE)),1)=0,"ТО-"&amp;VLOOKUP($C94,'Регламент'!$A$5:$G$40,5,FALSE),IF(IFERROR(MOD(K94,VLOOKUP($C94,'Регламент'!$A$5:$G$40,4,FALSE)),1)=0,"ТО-"&amp;VLOOKUP($C94,'Регламент'!$A$5:$G$40,4,FALSE),IF(IFERROR(MOD(K94,VLOOKUP($C94,'Регламент'!$A$5:$G$40,3,FALSE)),1)=0,"ТО-"&amp;VLOOKUP($C94,'Регламент'!$A$5:$G$40,3,FALSE),"ТО-"&amp;VLOOKUP($C94,'Регламент'!$A$5:$G$40,2,FALSE)))))</f>
        <v/>
      </c>
      <c r="M94" s="12">
        <f>IF(K94="","",$E$3+(K94-J94)/I94)</f>
        <v/>
      </c>
      <c r="N94" s="12">
        <f>IF(H94="","",IFERROR(IF(VLOOKUP($C94,'Регламент'!$A$5:$G$40,7,FALSE)&gt;0,EDATE(H94,VLOOKUP($C94,'Регламент'!$A$5:$G$40,7,FALSE)),""),""))</f>
        <v/>
      </c>
      <c r="O94" s="12">
        <f>IF(AND(M94="",N94=""),"",IF(M94="",N94,IF(N94="",M94,MIN(M94,N94))))</f>
        <v/>
      </c>
      <c r="P94" s="12">
        <f>IF(O94="","",O94-$B$3)</f>
        <v/>
      </c>
      <c r="Q94" s="11">
        <f>IF(O94="","",IF(O94&lt;$E$3,"Срок прошёл",IF(P94&lt;=$E$3,"Звонить","По плану")))</f>
        <v/>
      </c>
      <c r="R94" s="7" t="n"/>
    </row>
    <row r="95">
      <c r="A95" s="7" t="n"/>
      <c r="B95" s="7" t="n"/>
      <c r="C95" s="7" t="n"/>
      <c r="D95" s="8" t="n"/>
      <c r="E95" s="7" t="n"/>
      <c r="F95" s="8" t="n"/>
      <c r="G95" s="7" t="n"/>
      <c r="H95" s="8" t="n"/>
      <c r="I95" s="9">
        <f>IF(OR($C95="",D95="",E95=""),"",IF(AND(F95&lt;&gt;"",G95&lt;&gt;"",D95&gt;F95,E95&gt;G95),(E95-G95)/(D95-F95),IFERROR(VLOOKUP($C95,'Регламент'!$A$5:$G$40,6,FALSE)/365,"")))</f>
        <v/>
      </c>
      <c r="J95" s="10">
        <f>IF(OR(I95="",I95&lt;=0),"",E95+I95*MAX(0,$E$3-D95))</f>
        <v/>
      </c>
      <c r="K95" s="10">
        <f>IF(J95="","",IFERROR((INT(J95/VLOOKUP($C95,'Регламент'!$A$5:$G$40,2,FALSE))+1)*VLOOKUP($C95,'Регламент'!$A$5:$G$40,2,FALSE),""))</f>
        <v/>
      </c>
      <c r="L95" s="11">
        <f>IF(K95="","",IF(IFERROR(MOD(K95,VLOOKUP($C95,'Регламент'!$A$5:$G$40,5,FALSE)),1)=0,"ТО-"&amp;VLOOKUP($C95,'Регламент'!$A$5:$G$40,5,FALSE),IF(IFERROR(MOD(K95,VLOOKUP($C95,'Регламент'!$A$5:$G$40,4,FALSE)),1)=0,"ТО-"&amp;VLOOKUP($C95,'Регламент'!$A$5:$G$40,4,FALSE),IF(IFERROR(MOD(K95,VLOOKUP($C95,'Регламент'!$A$5:$G$40,3,FALSE)),1)=0,"ТО-"&amp;VLOOKUP($C95,'Регламент'!$A$5:$G$40,3,FALSE),"ТО-"&amp;VLOOKUP($C95,'Регламент'!$A$5:$G$40,2,FALSE)))))</f>
        <v/>
      </c>
      <c r="M95" s="12">
        <f>IF(K95="","",$E$3+(K95-J95)/I95)</f>
        <v/>
      </c>
      <c r="N95" s="12">
        <f>IF(H95="","",IFERROR(IF(VLOOKUP($C95,'Регламент'!$A$5:$G$40,7,FALSE)&gt;0,EDATE(H95,VLOOKUP($C95,'Регламент'!$A$5:$G$40,7,FALSE)),""),""))</f>
        <v/>
      </c>
      <c r="O95" s="12">
        <f>IF(AND(M95="",N95=""),"",IF(M95="",N95,IF(N95="",M95,MIN(M95,N95))))</f>
        <v/>
      </c>
      <c r="P95" s="12">
        <f>IF(O95="","",O95-$B$3)</f>
        <v/>
      </c>
      <c r="Q95" s="11">
        <f>IF(O95="","",IF(O95&lt;$E$3,"Срок прошёл",IF(P95&lt;=$E$3,"Звонить","По плану")))</f>
        <v/>
      </c>
      <c r="R95" s="7" t="n"/>
    </row>
    <row r="96">
      <c r="A96" s="7" t="n"/>
      <c r="B96" s="7" t="n"/>
      <c r="C96" s="7" t="n"/>
      <c r="D96" s="8" t="n"/>
      <c r="E96" s="7" t="n"/>
      <c r="F96" s="8" t="n"/>
      <c r="G96" s="7" t="n"/>
      <c r="H96" s="8" t="n"/>
      <c r="I96" s="9">
        <f>IF(OR($C96="",D96="",E96=""),"",IF(AND(F96&lt;&gt;"",G96&lt;&gt;"",D96&gt;F96,E96&gt;G96),(E96-G96)/(D96-F96),IFERROR(VLOOKUP($C96,'Регламент'!$A$5:$G$40,6,FALSE)/365,"")))</f>
        <v/>
      </c>
      <c r="J96" s="10">
        <f>IF(OR(I96="",I96&lt;=0),"",E96+I96*MAX(0,$E$3-D96))</f>
        <v/>
      </c>
      <c r="K96" s="10">
        <f>IF(J96="","",IFERROR((INT(J96/VLOOKUP($C96,'Регламент'!$A$5:$G$40,2,FALSE))+1)*VLOOKUP($C96,'Регламент'!$A$5:$G$40,2,FALSE),""))</f>
        <v/>
      </c>
      <c r="L96" s="11">
        <f>IF(K96="","",IF(IFERROR(MOD(K96,VLOOKUP($C96,'Регламент'!$A$5:$G$40,5,FALSE)),1)=0,"ТО-"&amp;VLOOKUP($C96,'Регламент'!$A$5:$G$40,5,FALSE),IF(IFERROR(MOD(K96,VLOOKUP($C96,'Регламент'!$A$5:$G$40,4,FALSE)),1)=0,"ТО-"&amp;VLOOKUP($C96,'Регламент'!$A$5:$G$40,4,FALSE),IF(IFERROR(MOD(K96,VLOOKUP($C96,'Регламент'!$A$5:$G$40,3,FALSE)),1)=0,"ТО-"&amp;VLOOKUP($C96,'Регламент'!$A$5:$G$40,3,FALSE),"ТО-"&amp;VLOOKUP($C96,'Регламент'!$A$5:$G$40,2,FALSE)))))</f>
        <v/>
      </c>
      <c r="M96" s="12">
        <f>IF(K96="","",$E$3+(K96-J96)/I96)</f>
        <v/>
      </c>
      <c r="N96" s="12">
        <f>IF(H96="","",IFERROR(IF(VLOOKUP($C96,'Регламент'!$A$5:$G$40,7,FALSE)&gt;0,EDATE(H96,VLOOKUP($C96,'Регламент'!$A$5:$G$40,7,FALSE)),""),""))</f>
        <v/>
      </c>
      <c r="O96" s="12">
        <f>IF(AND(M96="",N96=""),"",IF(M96="",N96,IF(N96="",M96,MIN(M96,N96))))</f>
        <v/>
      </c>
      <c r="P96" s="12">
        <f>IF(O96="","",O96-$B$3)</f>
        <v/>
      </c>
      <c r="Q96" s="11">
        <f>IF(O96="","",IF(O96&lt;$E$3,"Срок прошёл",IF(P96&lt;=$E$3,"Звонить","По плану")))</f>
        <v/>
      </c>
      <c r="R96" s="7" t="n"/>
    </row>
    <row r="97">
      <c r="A97" s="7" t="n"/>
      <c r="B97" s="7" t="n"/>
      <c r="C97" s="7" t="n"/>
      <c r="D97" s="8" t="n"/>
      <c r="E97" s="7" t="n"/>
      <c r="F97" s="8" t="n"/>
      <c r="G97" s="7" t="n"/>
      <c r="H97" s="8" t="n"/>
      <c r="I97" s="9">
        <f>IF(OR($C97="",D97="",E97=""),"",IF(AND(F97&lt;&gt;"",G97&lt;&gt;"",D97&gt;F97,E97&gt;G97),(E97-G97)/(D97-F97),IFERROR(VLOOKUP($C97,'Регламент'!$A$5:$G$40,6,FALSE)/365,"")))</f>
        <v/>
      </c>
      <c r="J97" s="10">
        <f>IF(OR(I97="",I97&lt;=0),"",E97+I97*MAX(0,$E$3-D97))</f>
        <v/>
      </c>
      <c r="K97" s="10">
        <f>IF(J97="","",IFERROR((INT(J97/VLOOKUP($C97,'Регламент'!$A$5:$G$40,2,FALSE))+1)*VLOOKUP($C97,'Регламент'!$A$5:$G$40,2,FALSE),""))</f>
        <v/>
      </c>
      <c r="L97" s="11">
        <f>IF(K97="","",IF(IFERROR(MOD(K97,VLOOKUP($C97,'Регламент'!$A$5:$G$40,5,FALSE)),1)=0,"ТО-"&amp;VLOOKUP($C97,'Регламент'!$A$5:$G$40,5,FALSE),IF(IFERROR(MOD(K97,VLOOKUP($C97,'Регламент'!$A$5:$G$40,4,FALSE)),1)=0,"ТО-"&amp;VLOOKUP($C97,'Регламент'!$A$5:$G$40,4,FALSE),IF(IFERROR(MOD(K97,VLOOKUP($C97,'Регламент'!$A$5:$G$40,3,FALSE)),1)=0,"ТО-"&amp;VLOOKUP($C97,'Регламент'!$A$5:$G$40,3,FALSE),"ТО-"&amp;VLOOKUP($C97,'Регламент'!$A$5:$G$40,2,FALSE)))))</f>
        <v/>
      </c>
      <c r="M97" s="12">
        <f>IF(K97="","",$E$3+(K97-J97)/I97)</f>
        <v/>
      </c>
      <c r="N97" s="12">
        <f>IF(H97="","",IFERROR(IF(VLOOKUP($C97,'Регламент'!$A$5:$G$40,7,FALSE)&gt;0,EDATE(H97,VLOOKUP($C97,'Регламент'!$A$5:$G$40,7,FALSE)),""),""))</f>
        <v/>
      </c>
      <c r="O97" s="12">
        <f>IF(AND(M97="",N97=""),"",IF(M97="",N97,IF(N97="",M97,MIN(M97,N97))))</f>
        <v/>
      </c>
      <c r="P97" s="12">
        <f>IF(O97="","",O97-$B$3)</f>
        <v/>
      </c>
      <c r="Q97" s="11">
        <f>IF(O97="","",IF(O97&lt;$E$3,"Срок прошёл",IF(P97&lt;=$E$3,"Звонить","По плану")))</f>
        <v/>
      </c>
      <c r="R97" s="7" t="n"/>
    </row>
    <row r="98">
      <c r="A98" s="7" t="n"/>
      <c r="B98" s="7" t="n"/>
      <c r="C98" s="7" t="n"/>
      <c r="D98" s="8" t="n"/>
      <c r="E98" s="7" t="n"/>
      <c r="F98" s="8" t="n"/>
      <c r="G98" s="7" t="n"/>
      <c r="H98" s="8" t="n"/>
      <c r="I98" s="9">
        <f>IF(OR($C98="",D98="",E98=""),"",IF(AND(F98&lt;&gt;"",G98&lt;&gt;"",D98&gt;F98,E98&gt;G98),(E98-G98)/(D98-F98),IFERROR(VLOOKUP($C98,'Регламент'!$A$5:$G$40,6,FALSE)/365,"")))</f>
        <v/>
      </c>
      <c r="J98" s="10">
        <f>IF(OR(I98="",I98&lt;=0),"",E98+I98*MAX(0,$E$3-D98))</f>
        <v/>
      </c>
      <c r="K98" s="10">
        <f>IF(J98="","",IFERROR((INT(J98/VLOOKUP($C98,'Регламент'!$A$5:$G$40,2,FALSE))+1)*VLOOKUP($C98,'Регламент'!$A$5:$G$40,2,FALSE),""))</f>
        <v/>
      </c>
      <c r="L98" s="11">
        <f>IF(K98="","",IF(IFERROR(MOD(K98,VLOOKUP($C98,'Регламент'!$A$5:$G$40,5,FALSE)),1)=0,"ТО-"&amp;VLOOKUP($C98,'Регламент'!$A$5:$G$40,5,FALSE),IF(IFERROR(MOD(K98,VLOOKUP($C98,'Регламент'!$A$5:$G$40,4,FALSE)),1)=0,"ТО-"&amp;VLOOKUP($C98,'Регламент'!$A$5:$G$40,4,FALSE),IF(IFERROR(MOD(K98,VLOOKUP($C98,'Регламент'!$A$5:$G$40,3,FALSE)),1)=0,"ТО-"&amp;VLOOKUP($C98,'Регламент'!$A$5:$G$40,3,FALSE),"ТО-"&amp;VLOOKUP($C98,'Регламент'!$A$5:$G$40,2,FALSE)))))</f>
        <v/>
      </c>
      <c r="M98" s="12">
        <f>IF(K98="","",$E$3+(K98-J98)/I98)</f>
        <v/>
      </c>
      <c r="N98" s="12">
        <f>IF(H98="","",IFERROR(IF(VLOOKUP($C98,'Регламент'!$A$5:$G$40,7,FALSE)&gt;0,EDATE(H98,VLOOKUP($C98,'Регламент'!$A$5:$G$40,7,FALSE)),""),""))</f>
        <v/>
      </c>
      <c r="O98" s="12">
        <f>IF(AND(M98="",N98=""),"",IF(M98="",N98,IF(N98="",M98,MIN(M98,N98))))</f>
        <v/>
      </c>
      <c r="P98" s="12">
        <f>IF(O98="","",O98-$B$3)</f>
        <v/>
      </c>
      <c r="Q98" s="11">
        <f>IF(O98="","",IF(O98&lt;$E$3,"Срок прошёл",IF(P98&lt;=$E$3,"Звонить","По плану")))</f>
        <v/>
      </c>
      <c r="R98" s="7" t="n"/>
    </row>
    <row r="99">
      <c r="A99" s="7" t="n"/>
      <c r="B99" s="7" t="n"/>
      <c r="C99" s="7" t="n"/>
      <c r="D99" s="8" t="n"/>
      <c r="E99" s="7" t="n"/>
      <c r="F99" s="8" t="n"/>
      <c r="G99" s="7" t="n"/>
      <c r="H99" s="8" t="n"/>
      <c r="I99" s="9">
        <f>IF(OR($C99="",D99="",E99=""),"",IF(AND(F99&lt;&gt;"",G99&lt;&gt;"",D99&gt;F99,E99&gt;G99),(E99-G99)/(D99-F99),IFERROR(VLOOKUP($C99,'Регламент'!$A$5:$G$40,6,FALSE)/365,"")))</f>
        <v/>
      </c>
      <c r="J99" s="10">
        <f>IF(OR(I99="",I99&lt;=0),"",E99+I99*MAX(0,$E$3-D99))</f>
        <v/>
      </c>
      <c r="K99" s="10">
        <f>IF(J99="","",IFERROR((INT(J99/VLOOKUP($C99,'Регламент'!$A$5:$G$40,2,FALSE))+1)*VLOOKUP($C99,'Регламент'!$A$5:$G$40,2,FALSE),""))</f>
        <v/>
      </c>
      <c r="L99" s="11">
        <f>IF(K99="","",IF(IFERROR(MOD(K99,VLOOKUP($C99,'Регламент'!$A$5:$G$40,5,FALSE)),1)=0,"ТО-"&amp;VLOOKUP($C99,'Регламент'!$A$5:$G$40,5,FALSE),IF(IFERROR(MOD(K99,VLOOKUP($C99,'Регламент'!$A$5:$G$40,4,FALSE)),1)=0,"ТО-"&amp;VLOOKUP($C99,'Регламент'!$A$5:$G$40,4,FALSE),IF(IFERROR(MOD(K99,VLOOKUP($C99,'Регламент'!$A$5:$G$40,3,FALSE)),1)=0,"ТО-"&amp;VLOOKUP($C99,'Регламент'!$A$5:$G$40,3,FALSE),"ТО-"&amp;VLOOKUP($C99,'Регламент'!$A$5:$G$40,2,FALSE)))))</f>
        <v/>
      </c>
      <c r="M99" s="12">
        <f>IF(K99="","",$E$3+(K99-J99)/I99)</f>
        <v/>
      </c>
      <c r="N99" s="12">
        <f>IF(H99="","",IFERROR(IF(VLOOKUP($C99,'Регламент'!$A$5:$G$40,7,FALSE)&gt;0,EDATE(H99,VLOOKUP($C99,'Регламент'!$A$5:$G$40,7,FALSE)),""),""))</f>
        <v/>
      </c>
      <c r="O99" s="12">
        <f>IF(AND(M99="",N99=""),"",IF(M99="",N99,IF(N99="",M99,MIN(M99,N99))))</f>
        <v/>
      </c>
      <c r="P99" s="12">
        <f>IF(O99="","",O99-$B$3)</f>
        <v/>
      </c>
      <c r="Q99" s="11">
        <f>IF(O99="","",IF(O99&lt;$E$3,"Срок прошёл",IF(P99&lt;=$E$3,"Звонить","По плану")))</f>
        <v/>
      </c>
      <c r="R99" s="7" t="n"/>
    </row>
    <row r="100">
      <c r="A100" s="7" t="n"/>
      <c r="B100" s="7" t="n"/>
      <c r="C100" s="7" t="n"/>
      <c r="D100" s="8" t="n"/>
      <c r="E100" s="7" t="n"/>
      <c r="F100" s="8" t="n"/>
      <c r="G100" s="7" t="n"/>
      <c r="H100" s="8" t="n"/>
      <c r="I100" s="9">
        <f>IF(OR($C100="",D100="",E100=""),"",IF(AND(F100&lt;&gt;"",G100&lt;&gt;"",D100&gt;F100,E100&gt;G100),(E100-G100)/(D100-F100),IFERROR(VLOOKUP($C100,'Регламент'!$A$5:$G$40,6,FALSE)/365,"")))</f>
        <v/>
      </c>
      <c r="J100" s="10">
        <f>IF(OR(I100="",I100&lt;=0),"",E100+I100*MAX(0,$E$3-D100))</f>
        <v/>
      </c>
      <c r="K100" s="10">
        <f>IF(J100="","",IFERROR((INT(J100/VLOOKUP($C100,'Регламент'!$A$5:$G$40,2,FALSE))+1)*VLOOKUP($C100,'Регламент'!$A$5:$G$40,2,FALSE),""))</f>
        <v/>
      </c>
      <c r="L100" s="11">
        <f>IF(K100="","",IF(IFERROR(MOD(K100,VLOOKUP($C100,'Регламент'!$A$5:$G$40,5,FALSE)),1)=0,"ТО-"&amp;VLOOKUP($C100,'Регламент'!$A$5:$G$40,5,FALSE),IF(IFERROR(MOD(K100,VLOOKUP($C100,'Регламент'!$A$5:$G$40,4,FALSE)),1)=0,"ТО-"&amp;VLOOKUP($C100,'Регламент'!$A$5:$G$40,4,FALSE),IF(IFERROR(MOD(K100,VLOOKUP($C100,'Регламент'!$A$5:$G$40,3,FALSE)),1)=0,"ТО-"&amp;VLOOKUP($C100,'Регламент'!$A$5:$G$40,3,FALSE),"ТО-"&amp;VLOOKUP($C100,'Регламент'!$A$5:$G$40,2,FALSE)))))</f>
        <v/>
      </c>
      <c r="M100" s="12">
        <f>IF(K100="","",$E$3+(K100-J100)/I100)</f>
        <v/>
      </c>
      <c r="N100" s="12">
        <f>IF(H100="","",IFERROR(IF(VLOOKUP($C100,'Регламент'!$A$5:$G$40,7,FALSE)&gt;0,EDATE(H100,VLOOKUP($C100,'Регламент'!$A$5:$G$40,7,FALSE)),""),""))</f>
        <v/>
      </c>
      <c r="O100" s="12">
        <f>IF(AND(M100="",N100=""),"",IF(M100="",N100,IF(N100="",M100,MIN(M100,N100))))</f>
        <v/>
      </c>
      <c r="P100" s="12">
        <f>IF(O100="","",O100-$B$3)</f>
        <v/>
      </c>
      <c r="Q100" s="11">
        <f>IF(O100="","",IF(O100&lt;$E$3,"Срок прошёл",IF(P100&lt;=$E$3,"Звонить","По плану")))</f>
        <v/>
      </c>
      <c r="R100" s="7" t="n"/>
    </row>
    <row r="101">
      <c r="A101" s="7" t="n"/>
      <c r="B101" s="7" t="n"/>
      <c r="C101" s="7" t="n"/>
      <c r="D101" s="8" t="n"/>
      <c r="E101" s="7" t="n"/>
      <c r="F101" s="8" t="n"/>
      <c r="G101" s="7" t="n"/>
      <c r="H101" s="8" t="n"/>
      <c r="I101" s="9">
        <f>IF(OR($C101="",D101="",E101=""),"",IF(AND(F101&lt;&gt;"",G101&lt;&gt;"",D101&gt;F101,E101&gt;G101),(E101-G101)/(D101-F101),IFERROR(VLOOKUP($C101,'Регламент'!$A$5:$G$40,6,FALSE)/365,"")))</f>
        <v/>
      </c>
      <c r="J101" s="10">
        <f>IF(OR(I101="",I101&lt;=0),"",E101+I101*MAX(0,$E$3-D101))</f>
        <v/>
      </c>
      <c r="K101" s="10">
        <f>IF(J101="","",IFERROR((INT(J101/VLOOKUP($C101,'Регламент'!$A$5:$G$40,2,FALSE))+1)*VLOOKUP($C101,'Регламент'!$A$5:$G$40,2,FALSE),""))</f>
        <v/>
      </c>
      <c r="L101" s="11">
        <f>IF(K101="","",IF(IFERROR(MOD(K101,VLOOKUP($C101,'Регламент'!$A$5:$G$40,5,FALSE)),1)=0,"ТО-"&amp;VLOOKUP($C101,'Регламент'!$A$5:$G$40,5,FALSE),IF(IFERROR(MOD(K101,VLOOKUP($C101,'Регламент'!$A$5:$G$40,4,FALSE)),1)=0,"ТО-"&amp;VLOOKUP($C101,'Регламент'!$A$5:$G$40,4,FALSE),IF(IFERROR(MOD(K101,VLOOKUP($C101,'Регламент'!$A$5:$G$40,3,FALSE)),1)=0,"ТО-"&amp;VLOOKUP($C101,'Регламент'!$A$5:$G$40,3,FALSE),"ТО-"&amp;VLOOKUP($C101,'Регламент'!$A$5:$G$40,2,FALSE)))))</f>
        <v/>
      </c>
      <c r="M101" s="12">
        <f>IF(K101="","",$E$3+(K101-J101)/I101)</f>
        <v/>
      </c>
      <c r="N101" s="12">
        <f>IF(H101="","",IFERROR(IF(VLOOKUP($C101,'Регламент'!$A$5:$G$40,7,FALSE)&gt;0,EDATE(H101,VLOOKUP($C101,'Регламент'!$A$5:$G$40,7,FALSE)),""),""))</f>
        <v/>
      </c>
      <c r="O101" s="12">
        <f>IF(AND(M101="",N101=""),"",IF(M101="",N101,IF(N101="",M101,MIN(M101,N101))))</f>
        <v/>
      </c>
      <c r="P101" s="12">
        <f>IF(O101="","",O101-$B$3)</f>
        <v/>
      </c>
      <c r="Q101" s="11">
        <f>IF(O101="","",IF(O101&lt;$E$3,"Срок прошёл",IF(P101&lt;=$E$3,"Звонить","По плану")))</f>
        <v/>
      </c>
      <c r="R101" s="7" t="n"/>
    </row>
    <row r="102">
      <c r="A102" s="7" t="n"/>
      <c r="B102" s="7" t="n"/>
      <c r="C102" s="7" t="n"/>
      <c r="D102" s="8" t="n"/>
      <c r="E102" s="7" t="n"/>
      <c r="F102" s="8" t="n"/>
      <c r="G102" s="7" t="n"/>
      <c r="H102" s="8" t="n"/>
      <c r="I102" s="9">
        <f>IF(OR($C102="",D102="",E102=""),"",IF(AND(F102&lt;&gt;"",G102&lt;&gt;"",D102&gt;F102,E102&gt;G102),(E102-G102)/(D102-F102),IFERROR(VLOOKUP($C102,'Регламент'!$A$5:$G$40,6,FALSE)/365,"")))</f>
        <v/>
      </c>
      <c r="J102" s="10">
        <f>IF(OR(I102="",I102&lt;=0),"",E102+I102*MAX(0,$E$3-D102))</f>
        <v/>
      </c>
      <c r="K102" s="10">
        <f>IF(J102="","",IFERROR((INT(J102/VLOOKUP($C102,'Регламент'!$A$5:$G$40,2,FALSE))+1)*VLOOKUP($C102,'Регламент'!$A$5:$G$40,2,FALSE),""))</f>
        <v/>
      </c>
      <c r="L102" s="11">
        <f>IF(K102="","",IF(IFERROR(MOD(K102,VLOOKUP($C102,'Регламент'!$A$5:$G$40,5,FALSE)),1)=0,"ТО-"&amp;VLOOKUP($C102,'Регламент'!$A$5:$G$40,5,FALSE),IF(IFERROR(MOD(K102,VLOOKUP($C102,'Регламент'!$A$5:$G$40,4,FALSE)),1)=0,"ТО-"&amp;VLOOKUP($C102,'Регламент'!$A$5:$G$40,4,FALSE),IF(IFERROR(MOD(K102,VLOOKUP($C102,'Регламент'!$A$5:$G$40,3,FALSE)),1)=0,"ТО-"&amp;VLOOKUP($C102,'Регламент'!$A$5:$G$40,3,FALSE),"ТО-"&amp;VLOOKUP($C102,'Регламент'!$A$5:$G$40,2,FALSE)))))</f>
        <v/>
      </c>
      <c r="M102" s="12">
        <f>IF(K102="","",$E$3+(K102-J102)/I102)</f>
        <v/>
      </c>
      <c r="N102" s="12">
        <f>IF(H102="","",IFERROR(IF(VLOOKUP($C102,'Регламент'!$A$5:$G$40,7,FALSE)&gt;0,EDATE(H102,VLOOKUP($C102,'Регламент'!$A$5:$G$40,7,FALSE)),""),""))</f>
        <v/>
      </c>
      <c r="O102" s="12">
        <f>IF(AND(M102="",N102=""),"",IF(M102="",N102,IF(N102="",M102,MIN(M102,N102))))</f>
        <v/>
      </c>
      <c r="P102" s="12">
        <f>IF(O102="","",O102-$B$3)</f>
        <v/>
      </c>
      <c r="Q102" s="11">
        <f>IF(O102="","",IF(O102&lt;$E$3,"Срок прошёл",IF(P102&lt;=$E$3,"Звонить","По плану")))</f>
        <v/>
      </c>
      <c r="R102" s="7" t="n"/>
    </row>
    <row r="103">
      <c r="A103" s="7" t="n"/>
      <c r="B103" s="7" t="n"/>
      <c r="C103" s="7" t="n"/>
      <c r="D103" s="8" t="n"/>
      <c r="E103" s="7" t="n"/>
      <c r="F103" s="8" t="n"/>
      <c r="G103" s="7" t="n"/>
      <c r="H103" s="8" t="n"/>
      <c r="I103" s="9">
        <f>IF(OR($C103="",D103="",E103=""),"",IF(AND(F103&lt;&gt;"",G103&lt;&gt;"",D103&gt;F103,E103&gt;G103),(E103-G103)/(D103-F103),IFERROR(VLOOKUP($C103,'Регламент'!$A$5:$G$40,6,FALSE)/365,"")))</f>
        <v/>
      </c>
      <c r="J103" s="10">
        <f>IF(OR(I103="",I103&lt;=0),"",E103+I103*MAX(0,$E$3-D103))</f>
        <v/>
      </c>
      <c r="K103" s="10">
        <f>IF(J103="","",IFERROR((INT(J103/VLOOKUP($C103,'Регламент'!$A$5:$G$40,2,FALSE))+1)*VLOOKUP($C103,'Регламент'!$A$5:$G$40,2,FALSE),""))</f>
        <v/>
      </c>
      <c r="L103" s="11">
        <f>IF(K103="","",IF(IFERROR(MOD(K103,VLOOKUP($C103,'Регламент'!$A$5:$G$40,5,FALSE)),1)=0,"ТО-"&amp;VLOOKUP($C103,'Регламент'!$A$5:$G$40,5,FALSE),IF(IFERROR(MOD(K103,VLOOKUP($C103,'Регламент'!$A$5:$G$40,4,FALSE)),1)=0,"ТО-"&amp;VLOOKUP($C103,'Регламент'!$A$5:$G$40,4,FALSE),IF(IFERROR(MOD(K103,VLOOKUP($C103,'Регламент'!$A$5:$G$40,3,FALSE)),1)=0,"ТО-"&amp;VLOOKUP($C103,'Регламент'!$A$5:$G$40,3,FALSE),"ТО-"&amp;VLOOKUP($C103,'Регламент'!$A$5:$G$40,2,FALSE)))))</f>
        <v/>
      </c>
      <c r="M103" s="12">
        <f>IF(K103="","",$E$3+(K103-J103)/I103)</f>
        <v/>
      </c>
      <c r="N103" s="12">
        <f>IF(H103="","",IFERROR(IF(VLOOKUP($C103,'Регламент'!$A$5:$G$40,7,FALSE)&gt;0,EDATE(H103,VLOOKUP($C103,'Регламент'!$A$5:$G$40,7,FALSE)),""),""))</f>
        <v/>
      </c>
      <c r="O103" s="12">
        <f>IF(AND(M103="",N103=""),"",IF(M103="",N103,IF(N103="",M103,MIN(M103,N103))))</f>
        <v/>
      </c>
      <c r="P103" s="12">
        <f>IF(O103="","",O103-$B$3)</f>
        <v/>
      </c>
      <c r="Q103" s="11">
        <f>IF(O103="","",IF(O103&lt;$E$3,"Срок прошёл",IF(P103&lt;=$E$3,"Звонить","По плану")))</f>
        <v/>
      </c>
      <c r="R103" s="7" t="n"/>
    </row>
    <row r="104">
      <c r="A104" s="7" t="n"/>
      <c r="B104" s="7" t="n"/>
      <c r="C104" s="7" t="n"/>
      <c r="D104" s="8" t="n"/>
      <c r="E104" s="7" t="n"/>
      <c r="F104" s="8" t="n"/>
      <c r="G104" s="7" t="n"/>
      <c r="H104" s="8" t="n"/>
      <c r="I104" s="9">
        <f>IF(OR($C104="",D104="",E104=""),"",IF(AND(F104&lt;&gt;"",G104&lt;&gt;"",D104&gt;F104,E104&gt;G104),(E104-G104)/(D104-F104),IFERROR(VLOOKUP($C104,'Регламент'!$A$5:$G$40,6,FALSE)/365,"")))</f>
        <v/>
      </c>
      <c r="J104" s="10">
        <f>IF(OR(I104="",I104&lt;=0),"",E104+I104*MAX(0,$E$3-D104))</f>
        <v/>
      </c>
      <c r="K104" s="10">
        <f>IF(J104="","",IFERROR((INT(J104/VLOOKUP($C104,'Регламент'!$A$5:$G$40,2,FALSE))+1)*VLOOKUP($C104,'Регламент'!$A$5:$G$40,2,FALSE),""))</f>
        <v/>
      </c>
      <c r="L104" s="11">
        <f>IF(K104="","",IF(IFERROR(MOD(K104,VLOOKUP($C104,'Регламент'!$A$5:$G$40,5,FALSE)),1)=0,"ТО-"&amp;VLOOKUP($C104,'Регламент'!$A$5:$G$40,5,FALSE),IF(IFERROR(MOD(K104,VLOOKUP($C104,'Регламент'!$A$5:$G$40,4,FALSE)),1)=0,"ТО-"&amp;VLOOKUP($C104,'Регламент'!$A$5:$G$40,4,FALSE),IF(IFERROR(MOD(K104,VLOOKUP($C104,'Регламент'!$A$5:$G$40,3,FALSE)),1)=0,"ТО-"&amp;VLOOKUP($C104,'Регламент'!$A$5:$G$40,3,FALSE),"ТО-"&amp;VLOOKUP($C104,'Регламент'!$A$5:$G$40,2,FALSE)))))</f>
        <v/>
      </c>
      <c r="M104" s="12">
        <f>IF(K104="","",$E$3+(K104-J104)/I104)</f>
        <v/>
      </c>
      <c r="N104" s="12">
        <f>IF(H104="","",IFERROR(IF(VLOOKUP($C104,'Регламент'!$A$5:$G$40,7,FALSE)&gt;0,EDATE(H104,VLOOKUP($C104,'Регламент'!$A$5:$G$40,7,FALSE)),""),""))</f>
        <v/>
      </c>
      <c r="O104" s="12">
        <f>IF(AND(M104="",N104=""),"",IF(M104="",N104,IF(N104="",M104,MIN(M104,N104))))</f>
        <v/>
      </c>
      <c r="P104" s="12">
        <f>IF(O104="","",O104-$B$3)</f>
        <v/>
      </c>
      <c r="Q104" s="11">
        <f>IF(O104="","",IF(O104&lt;$E$3,"Срок прошёл",IF(P104&lt;=$E$3,"Звонить","По плану")))</f>
        <v/>
      </c>
      <c r="R104" s="7" t="n"/>
    </row>
    <row r="105">
      <c r="A105" s="7" t="n"/>
      <c r="B105" s="7" t="n"/>
      <c r="C105" s="7" t="n"/>
      <c r="D105" s="8" t="n"/>
      <c r="E105" s="7" t="n"/>
      <c r="F105" s="8" t="n"/>
      <c r="G105" s="7" t="n"/>
      <c r="H105" s="8" t="n"/>
      <c r="I105" s="9">
        <f>IF(OR($C105="",D105="",E105=""),"",IF(AND(F105&lt;&gt;"",G105&lt;&gt;"",D105&gt;F105,E105&gt;G105),(E105-G105)/(D105-F105),IFERROR(VLOOKUP($C105,'Регламент'!$A$5:$G$40,6,FALSE)/365,"")))</f>
        <v/>
      </c>
      <c r="J105" s="10">
        <f>IF(OR(I105="",I105&lt;=0),"",E105+I105*MAX(0,$E$3-D105))</f>
        <v/>
      </c>
      <c r="K105" s="10">
        <f>IF(J105="","",IFERROR((INT(J105/VLOOKUP($C105,'Регламент'!$A$5:$G$40,2,FALSE))+1)*VLOOKUP($C105,'Регламент'!$A$5:$G$40,2,FALSE),""))</f>
        <v/>
      </c>
      <c r="L105" s="11">
        <f>IF(K105="","",IF(IFERROR(MOD(K105,VLOOKUP($C105,'Регламент'!$A$5:$G$40,5,FALSE)),1)=0,"ТО-"&amp;VLOOKUP($C105,'Регламент'!$A$5:$G$40,5,FALSE),IF(IFERROR(MOD(K105,VLOOKUP($C105,'Регламент'!$A$5:$G$40,4,FALSE)),1)=0,"ТО-"&amp;VLOOKUP($C105,'Регламент'!$A$5:$G$40,4,FALSE),IF(IFERROR(MOD(K105,VLOOKUP($C105,'Регламент'!$A$5:$G$40,3,FALSE)),1)=0,"ТО-"&amp;VLOOKUP($C105,'Регламент'!$A$5:$G$40,3,FALSE),"ТО-"&amp;VLOOKUP($C105,'Регламент'!$A$5:$G$40,2,FALSE)))))</f>
        <v/>
      </c>
      <c r="M105" s="12">
        <f>IF(K105="","",$E$3+(K105-J105)/I105)</f>
        <v/>
      </c>
      <c r="N105" s="12">
        <f>IF(H105="","",IFERROR(IF(VLOOKUP($C105,'Регламент'!$A$5:$G$40,7,FALSE)&gt;0,EDATE(H105,VLOOKUP($C105,'Регламент'!$A$5:$G$40,7,FALSE)),""),""))</f>
        <v/>
      </c>
      <c r="O105" s="12">
        <f>IF(AND(M105="",N105=""),"",IF(M105="",N105,IF(N105="",M105,MIN(M105,N105))))</f>
        <v/>
      </c>
      <c r="P105" s="12">
        <f>IF(O105="","",O105-$B$3)</f>
        <v/>
      </c>
      <c r="Q105" s="11">
        <f>IF(O105="","",IF(O105&lt;$E$3,"Срок прошёл",IF(P105&lt;=$E$3,"Звонить","По плану")))</f>
        <v/>
      </c>
      <c r="R105" s="7" t="n"/>
    </row>
  </sheetData>
  <conditionalFormatting sqref="Q6:Q105">
    <cfRule type="cellIs" priority="1" operator="equal" dxfId="0">
      <formula>"Звонить"</formula>
    </cfRule>
    <cfRule type="cellIs" priority="2" operator="equal" dxfId="1">
      <formula>"Срок прошёл"</formula>
    </cfRule>
  </conditionalFormatting>
  <dataValidations count="1">
    <dataValidation sqref="C6:C105" showDropDown="0" showInputMessage="0" showErrorMessage="0" allowBlank="1" type="list">
      <formula1>='Регламент'!$A$5:$A$40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1" customWidth="1" min="4" max="4"/>
    <col width="11" customWidth="1" min="5" max="5"/>
    <col width="16" customWidth="1" min="6" max="6"/>
    <col width="12" customWidth="1" min="7" max="7"/>
    <col width="44" customWidth="1" min="8" max="8"/>
  </cols>
  <sheetData>
    <row r="1">
      <c r="A1" s="1" t="inlineStr">
        <is>
          <t>Регламент ТО по типам техники</t>
        </is>
      </c>
    </row>
    <row r="2">
      <c r="A2" s="2" t="inlineStr">
        <is>
          <t>Пример — впишите интервалы и сроки из руководства производителя. Интервалы — по возрастанию. Grada — CRM с ИИ-помощником для дилеров спецтехники · gradacrm.ru</t>
        </is>
      </c>
    </row>
    <row r="4" ht="45" customHeight="1">
      <c r="A4" s="6" t="inlineStr">
        <is>
          <t>Тип техники</t>
        </is>
      </c>
      <c r="B4" s="6" t="inlineStr">
        <is>
          <t>Интервал 1, м/ч</t>
        </is>
      </c>
      <c r="C4" s="6" t="inlineStr">
        <is>
          <t>Интервал 2, м/ч</t>
        </is>
      </c>
      <c r="D4" s="6" t="inlineStr">
        <is>
          <t>Интервал 3, м/ч</t>
        </is>
      </c>
      <c r="E4" s="6" t="inlineStr">
        <is>
          <t>Интервал 4, м/ч</t>
        </is>
      </c>
      <c r="F4" s="6" t="inlineStr">
        <is>
          <t>Наработка в год, м/ч (если замер один)</t>
        </is>
      </c>
      <c r="G4" s="6" t="inlineStr">
        <is>
          <t>Календарный срок, мес</t>
        </is>
      </c>
      <c r="H4" s="6" t="inlineStr">
        <is>
          <t>Что входит, комплект, стоимость</t>
        </is>
      </c>
    </row>
    <row r="5">
      <c r="A5" s="7" t="inlineStr">
        <is>
          <t>Экскаватор</t>
        </is>
      </c>
      <c r="B5" s="7" t="n">
        <v>250</v>
      </c>
      <c r="C5" s="7" t="n">
        <v>500</v>
      </c>
      <c r="D5" s="7" t="n">
        <v>1000</v>
      </c>
      <c r="E5" s="7" t="n">
        <v>2000</v>
      </c>
      <c r="F5" s="7" t="n">
        <v>1800</v>
      </c>
      <c r="G5" s="7" t="n">
        <v>12</v>
      </c>
      <c r="H5" s="7" t="n"/>
    </row>
    <row r="6">
      <c r="A6" s="7" t="inlineStr">
        <is>
          <t>Фронтальный погрузчик</t>
        </is>
      </c>
      <c r="B6" s="7" t="n">
        <v>250</v>
      </c>
      <c r="C6" s="7" t="n">
        <v>500</v>
      </c>
      <c r="D6" s="7" t="n">
        <v>1000</v>
      </c>
      <c r="E6" s="7" t="n">
        <v>2000</v>
      </c>
      <c r="F6" s="7" t="n">
        <v>1500</v>
      </c>
      <c r="G6" s="7" t="n">
        <v>12</v>
      </c>
      <c r="H6" s="7" t="n"/>
    </row>
    <row r="7">
      <c r="A7" s="7" t="inlineStr">
        <is>
          <t>Экскаватор-погрузчик</t>
        </is>
      </c>
      <c r="B7" s="7" t="n">
        <v>500</v>
      </c>
      <c r="C7" s="7" t="n">
        <v>1000</v>
      </c>
      <c r="D7" s="7" t="n">
        <v>2000</v>
      </c>
      <c r="E7" s="7" t="n"/>
      <c r="F7" s="7" t="n">
        <v>1200</v>
      </c>
      <c r="G7" s="7" t="n">
        <v>12</v>
      </c>
      <c r="H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вести график ТО</t>
        </is>
      </c>
    </row>
    <row r="2">
      <c r="A2" s="2" t="inlineStr">
        <is>
          <t>Grada — CRM с ИИ-помощником для дилеров спецтехники · gradacrm.ru</t>
        </is>
      </c>
    </row>
    <row r="4" ht="34" customHeight="1">
      <c r="A4" t="inlineStr">
        <is>
          <t>1.</t>
        </is>
      </c>
      <c r="B4" s="13" t="inlineStr">
        <is>
          <t>На листе «Регламент» впишите типы техники и интервалы ТО из руководства производителя — по возрастанию: 250, 500, 1000, 2000. Если ТО совпадают, график покажет самое полное: на 2 000 часах — ТО-2000.</t>
        </is>
      </c>
    </row>
    <row r="5" ht="34" customHeight="1">
      <c r="A5" t="inlineStr">
        <is>
          <t>2.</t>
        </is>
      </c>
      <c r="B5" s="13" t="inlineStr">
        <is>
          <t>На листе «График» одна строка — одна машина. Тип выберите из списка — он берётся из «Регламента».</t>
        </is>
      </c>
    </row>
    <row r="6" ht="34" customHeight="1">
      <c r="A6" t="inlineStr">
        <is>
          <t>3.</t>
        </is>
      </c>
      <c r="B6" s="13" t="inlineStr">
        <is>
          <t>Впишите последний замер моточасов с датой и, если есть, предыдущий. По двум замерам считается темп — сколько машина работает в день. Если замер один, темп берётся из годовой наработки в «Регламенте».</t>
        </is>
      </c>
    </row>
    <row r="7" ht="34" customHeight="1">
      <c r="A7" t="inlineStr">
        <is>
          <t>4.</t>
        </is>
      </c>
      <c r="B7" s="13" t="inlineStr">
        <is>
          <t>Дата последнего ТО нужна для календарного срока: машина, которая мало работает, дойдёт до ТО по дате раньше, чем по моточасам. Ориентир — то, что наступит раньше.</t>
        </is>
      </c>
    </row>
    <row r="8" ht="34" customHeight="1">
      <c r="A8" t="inlineStr">
        <is>
          <t>5.</t>
        </is>
      </c>
      <c r="B8" s="13" t="inlineStr">
        <is>
          <t>«Позвонить» — дата ТО минус дни из ячейки «Напоминать за». Статус «Звонить» — пора связаться с клиентом.</t>
        </is>
      </c>
    </row>
    <row r="9" ht="34" customHeight="1">
      <c r="A9" t="inlineStr">
        <is>
          <t>6.</t>
        </is>
      </c>
      <c r="B9" s="13" t="inlineStr">
        <is>
          <t>Уточняйте моточасы при каждом контакте и после каждого ТО: новый замер — точнее прогноз.</t>
        </is>
      </c>
    </row>
    <row r="10" ht="34" customHeight="1">
      <c r="A10" t="inlineStr">
        <is>
          <t>7.</t>
        </is>
      </c>
      <c r="B10" s="13" t="inlineStr">
        <is>
          <t>Подробно — в статье «ТО по моточасам»: gradacrm.ru/stati/to-po-motochasam/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